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erformance_Management_Unit\2_Raw_Data\3_Public_Disclosure_Data\9_FY2019\Q1\"/>
    </mc:Choice>
  </mc:AlternateContent>
  <bookViews>
    <workbookView xWindow="0" yWindow="0" windowWidth="24000" windowHeight="9750"/>
  </bookViews>
  <sheets>
    <sheet name="H-2B_FY2019Q1" sheetId="1" r:id="rId1"/>
  </sheets>
  <definedNames>
    <definedName name="_xlnm._FilterDatabase" localSheetId="0" hidden="1">'H-2B_FY2019Q1'!$A$1:$BG$1445</definedName>
  </definedNames>
  <calcPr calcId="162913"/>
</workbook>
</file>

<file path=xl/calcChain.xml><?xml version="1.0" encoding="utf-8"?>
<calcChain xmlns="http://schemas.openxmlformats.org/spreadsheetml/2006/main">
  <c r="Y480" i="1" l="1"/>
  <c r="Y1251" i="1"/>
  <c r="Y364" i="1"/>
  <c r="Y696" i="1"/>
  <c r="Y265" i="1"/>
  <c r="Y561" i="1"/>
  <c r="Y19" i="1"/>
  <c r="Y562" i="1"/>
  <c r="Y13" i="1"/>
  <c r="Y365" i="1"/>
  <c r="Y791" i="1"/>
  <c r="Y67" i="1"/>
  <c r="Y20" i="1"/>
  <c r="Y215" i="1"/>
  <c r="Y14" i="1"/>
  <c r="Y18" i="1"/>
  <c r="Y635" i="1"/>
  <c r="Y397" i="1"/>
  <c r="Y809" i="1"/>
  <c r="Y198" i="1"/>
  <c r="Y62" i="1"/>
  <c r="Y158" i="1"/>
  <c r="Y236" i="1"/>
  <c r="Y862" i="1"/>
  <c r="Y606" i="1"/>
  <c r="Y336" i="1"/>
  <c r="Y294" i="1"/>
  <c r="Y748" i="1"/>
  <c r="Y109" i="1"/>
  <c r="Y705" i="1"/>
  <c r="Y485" i="1"/>
  <c r="Y85" i="1"/>
  <c r="Y32" i="1"/>
  <c r="Y84" i="1"/>
  <c r="Y425" i="1"/>
  <c r="Y70" i="1"/>
  <c r="Y779" i="1"/>
  <c r="Y66" i="1"/>
  <c r="Y774" i="1"/>
  <c r="Y58" i="1"/>
  <c r="Y501" i="1"/>
  <c r="Y179" i="1"/>
  <c r="Y875" i="1"/>
  <c r="Y74" i="1"/>
  <c r="Y450" i="1"/>
  <c r="Y278" i="1"/>
  <c r="Y510" i="1"/>
  <c r="Y166" i="1"/>
  <c r="Y658" i="1"/>
  <c r="Y530" i="1"/>
  <c r="Y681" i="1"/>
  <c r="Y727" i="1"/>
  <c r="Y749" i="1"/>
  <c r="Y944" i="1"/>
  <c r="Y744" i="1"/>
  <c r="Y904" i="1"/>
  <c r="Y1305" i="1"/>
  <c r="Y1337" i="1"/>
  <c r="Y1184" i="1"/>
  <c r="Y269" i="1"/>
  <c r="Y1114" i="1"/>
  <c r="Y441" i="1"/>
  <c r="Y1280" i="1"/>
  <c r="Y1339" i="1"/>
  <c r="Y907" i="1"/>
  <c r="Y919" i="1"/>
  <c r="Y1282" i="1"/>
  <c r="Y375" i="1"/>
  <c r="Y1011" i="1"/>
  <c r="Y1046" i="1"/>
  <c r="Y1024" i="1"/>
  <c r="Y1164" i="1"/>
  <c r="Y1147" i="1"/>
  <c r="Y309" i="1"/>
  <c r="Y100" i="1"/>
  <c r="Y271" i="1"/>
  <c r="Y454" i="1"/>
  <c r="Y286" i="1"/>
  <c r="Y645" i="1"/>
  <c r="Y833" i="1"/>
  <c r="Y995" i="1"/>
  <c r="Y1208" i="1"/>
  <c r="Y1097" i="1"/>
  <c r="Y1304" i="1"/>
  <c r="Y1096" i="1"/>
  <c r="Y409" i="1"/>
  <c r="Y1099" i="1"/>
  <c r="Y987" i="1"/>
  <c r="Y1079" i="1"/>
  <c r="Y1327" i="1"/>
  <c r="Y1364" i="1"/>
  <c r="Y692" i="1"/>
  <c r="Y541" i="1"/>
  <c r="Y965" i="1"/>
  <c r="Y951" i="1"/>
  <c r="Y1253" i="1"/>
  <c r="Y598" i="1"/>
  <c r="Y475" i="1"/>
  <c r="Y927" i="1"/>
  <c r="Y571" i="1"/>
  <c r="Y910" i="1"/>
  <c r="Y1216" i="1"/>
  <c r="Y1442" i="1"/>
  <c r="Y798" i="1"/>
  <c r="Y864" i="1"/>
  <c r="Y398" i="1"/>
  <c r="Y715" i="1"/>
  <c r="Y716" i="1"/>
  <c r="Y1403" i="1"/>
  <c r="Y1441" i="1"/>
  <c r="Y301" i="1"/>
  <c r="Y385" i="1"/>
  <c r="Y258" i="1"/>
  <c r="Y111" i="1"/>
  <c r="Y1014" i="1"/>
  <c r="Y717" i="1"/>
  <c r="Y740" i="1"/>
  <c r="Y953" i="1"/>
  <c r="Y894" i="1"/>
  <c r="Y1189" i="1"/>
  <c r="Y527" i="1"/>
  <c r="Y950" i="1"/>
  <c r="Y933" i="1"/>
  <c r="Y885" i="1"/>
  <c r="Y319" i="1"/>
  <c r="Y1236" i="1"/>
  <c r="Y1034" i="1"/>
  <c r="Y563" i="1"/>
  <c r="Y402" i="1"/>
  <c r="Y1115" i="1"/>
  <c r="Y1142" i="1"/>
  <c r="Y554" i="1"/>
  <c r="Y1440" i="1"/>
  <c r="Y415" i="1"/>
  <c r="Y786" i="1"/>
  <c r="Y955" i="1"/>
  <c r="Y223" i="1"/>
  <c r="Y410" i="1"/>
  <c r="Y1111" i="1"/>
  <c r="Y1286" i="1"/>
  <c r="Y344" i="1"/>
  <c r="Y367" i="1"/>
  <c r="Y882" i="1"/>
  <c r="Y790" i="1"/>
  <c r="Y1371" i="1"/>
  <c r="Y634" i="1"/>
  <c r="Y859" i="1"/>
  <c r="Y1380" i="1"/>
  <c r="Y1237" i="1"/>
  <c r="Y500" i="1"/>
  <c r="Y1406" i="1"/>
  <c r="Y1400" i="1"/>
  <c r="Y1334" i="1"/>
  <c r="Y856" i="1"/>
  <c r="Y1426" i="1"/>
  <c r="Y1265" i="1"/>
  <c r="Y1381" i="1"/>
  <c r="Y1275" i="1"/>
  <c r="Y139" i="1"/>
  <c r="Y135" i="1"/>
  <c r="Y1409" i="1"/>
  <c r="Y182" i="1"/>
  <c r="Y752" i="1"/>
  <c r="Y142" i="1"/>
  <c r="Y39" i="1"/>
  <c r="Y687" i="1"/>
  <c r="Y105" i="1"/>
  <c r="Y77" i="1"/>
  <c r="Y534" i="1"/>
  <c r="Y245" i="1"/>
  <c r="Y603" i="1"/>
  <c r="Y671" i="1"/>
  <c r="Y535" i="1"/>
  <c r="Y35" i="1"/>
  <c r="Y458" i="1"/>
  <c r="Y424" i="1"/>
  <c r="Y762" i="1"/>
  <c r="Y333" i="1"/>
  <c r="Y399" i="1"/>
  <c r="Y290" i="1"/>
  <c r="Y436" i="1"/>
  <c r="Y12" i="1"/>
  <c r="Y448" i="1"/>
  <c r="Y713" i="1"/>
  <c r="Y656" i="1"/>
  <c r="Y515" i="1"/>
  <c r="Y162" i="1"/>
  <c r="Y334" i="1"/>
  <c r="Y577" i="1"/>
  <c r="Y253" i="1"/>
  <c r="Y428" i="1"/>
  <c r="Y106" i="1"/>
  <c r="Y261" i="1"/>
  <c r="Y156" i="1"/>
  <c r="Y693" i="1"/>
  <c r="Y438" i="1"/>
  <c r="Y368" i="1"/>
  <c r="Y361" i="1"/>
  <c r="Y555" i="1"/>
  <c r="Y836" i="1"/>
  <c r="Y860" i="1"/>
  <c r="Y227" i="1"/>
  <c r="Y220" i="1"/>
  <c r="Y49" i="1"/>
  <c r="Y183" i="1"/>
  <c r="Y478" i="1"/>
  <c r="Y585" i="1"/>
  <c r="Y219" i="1"/>
  <c r="Y56" i="1"/>
  <c r="Y83" i="1"/>
  <c r="Y604" i="1"/>
  <c r="Y55" i="1"/>
  <c r="Y80" i="1"/>
  <c r="Y76" i="1"/>
  <c r="Y524" i="1"/>
  <c r="Y649" i="1"/>
  <c r="Y120" i="1"/>
  <c r="Y103" i="1"/>
  <c r="Y222" i="1"/>
  <c r="Y508" i="1"/>
  <c r="Y576" i="1"/>
  <c r="Y972" i="1"/>
  <c r="Y1297" i="1"/>
  <c r="Y714" i="1"/>
  <c r="Y1319" i="1"/>
  <c r="Y763" i="1"/>
  <c r="Y828" i="1"/>
  <c r="Y21" i="1"/>
  <c r="Y1310" i="1"/>
  <c r="Y954" i="1"/>
  <c r="Y939" i="1"/>
  <c r="Y838" i="1"/>
  <c r="Y837" i="1"/>
  <c r="Y1353" i="1"/>
  <c r="Y719" i="1"/>
  <c r="Y345" i="1"/>
  <c r="Y1287" i="1"/>
  <c r="Y1298" i="1"/>
  <c r="Y1321" i="1"/>
  <c r="Y722" i="1"/>
  <c r="Y1163" i="1"/>
  <c r="Y122" i="1"/>
  <c r="Y1077" i="1"/>
  <c r="Y880" i="1"/>
  <c r="Y117" i="1"/>
  <c r="Y1267" i="1"/>
  <c r="Y1129" i="1"/>
  <c r="Y1084" i="1"/>
  <c r="Y511" i="1"/>
  <c r="Y1203" i="1"/>
  <c r="Y824" i="1"/>
  <c r="Y751" i="1"/>
  <c r="Y514" i="1"/>
  <c r="Y811" i="1"/>
  <c r="Y614" i="1"/>
  <c r="Y325" i="1"/>
  <c r="Y1002" i="1"/>
  <c r="Y1146" i="1"/>
  <c r="Y246" i="1"/>
  <c r="Y226" i="1"/>
  <c r="Y1058" i="1"/>
  <c r="Y994" i="1"/>
  <c r="Y921" i="1"/>
  <c r="Y340" i="1"/>
  <c r="Y709" i="1"/>
  <c r="Y761" i="1"/>
  <c r="Y1169" i="1"/>
  <c r="Y1116" i="1"/>
  <c r="Y1090" i="1"/>
  <c r="Y895" i="1"/>
  <c r="Y1165" i="1"/>
  <c r="Y211" i="1"/>
  <c r="Y1350" i="1"/>
  <c r="Y1290" i="1"/>
  <c r="Y615" i="1"/>
  <c r="Y1273" i="1"/>
  <c r="Y1438" i="1"/>
  <c r="Y655" i="1"/>
  <c r="Y248" i="1"/>
  <c r="Y338" i="1"/>
  <c r="Y1161" i="1"/>
  <c r="Y1108" i="1"/>
  <c r="Y1246" i="1"/>
  <c r="Y327" i="1"/>
  <c r="Y411" i="1"/>
  <c r="Y587" i="1"/>
  <c r="Y672" i="1"/>
  <c r="Y160" i="1"/>
  <c r="Y599" i="1"/>
  <c r="Y980" i="1"/>
  <c r="Y1106" i="1"/>
  <c r="Y1019" i="1"/>
  <c r="Y1256" i="1"/>
  <c r="Y63" i="1"/>
  <c r="Y781" i="1"/>
  <c r="Y1066" i="1"/>
  <c r="Y482" i="1"/>
  <c r="Y981" i="1"/>
  <c r="Y95" i="1"/>
  <c r="Y601" i="1"/>
  <c r="Y908" i="1"/>
  <c r="Y738" i="1"/>
  <c r="Y1437" i="1"/>
  <c r="Y923" i="1"/>
  <c r="Y1226" i="1"/>
  <c r="Y916" i="1"/>
  <c r="Y164" i="1"/>
  <c r="Y1268" i="1"/>
  <c r="Y1193" i="1"/>
  <c r="Y262" i="1"/>
  <c r="Y1262" i="1"/>
  <c r="Y4" i="1"/>
  <c r="Y486" i="1"/>
  <c r="Y93" i="1"/>
  <c r="Y876" i="1"/>
  <c r="Y202" i="1"/>
  <c r="Y388" i="1"/>
  <c r="Y380" i="1"/>
  <c r="Y132" i="1"/>
  <c r="Y349" i="1"/>
  <c r="Y212" i="1"/>
  <c r="Y1325" i="1"/>
  <c r="Y1410" i="1"/>
  <c r="Y1234" i="1"/>
  <c r="Y546" i="1"/>
  <c r="Y382" i="1"/>
  <c r="Y1296" i="1"/>
  <c r="Y861" i="1"/>
  <c r="Y1009" i="1"/>
  <c r="Y1361" i="1"/>
  <c r="Y1352" i="1"/>
  <c r="Y1159" i="1"/>
  <c r="Y383" i="1"/>
  <c r="Y689" i="1"/>
  <c r="Y1373" i="1"/>
  <c r="Y1245" i="1"/>
  <c r="Y94" i="1"/>
  <c r="Y582" i="1"/>
  <c r="Y1293" i="1"/>
  <c r="Y700" i="1"/>
  <c r="Y584" i="1"/>
  <c r="Y234" i="1"/>
  <c r="Y1432" i="1"/>
  <c r="Y1407" i="1"/>
  <c r="Y1348" i="1"/>
  <c r="Y784" i="1"/>
  <c r="Y104" i="1"/>
  <c r="Y1422" i="1"/>
  <c r="Y896" i="1"/>
  <c r="Y733" i="1"/>
  <c r="Y978" i="1"/>
  <c r="Y1424" i="1"/>
  <c r="Y1152" i="1"/>
  <c r="Y557" i="1"/>
  <c r="Y785" i="1"/>
  <c r="Y544" i="1"/>
  <c r="Y99" i="1"/>
  <c r="Y33" i="1"/>
  <c r="Y505" i="1"/>
  <c r="Y79" i="1"/>
  <c r="Y112" i="1"/>
  <c r="Y659" i="1"/>
  <c r="Y295" i="1"/>
  <c r="Y247" i="1"/>
  <c r="Y803" i="1"/>
  <c r="Y197" i="1"/>
  <c r="Y822" i="1"/>
  <c r="Y348" i="1"/>
  <c r="Y420" i="1"/>
  <c r="Y370" i="1"/>
  <c r="Y133" i="1"/>
  <c r="Y497" i="1"/>
  <c r="Y9" i="1"/>
  <c r="Y526" i="1"/>
  <c r="Y92" i="1"/>
  <c r="Y646" i="1"/>
  <c r="Y523" i="1"/>
  <c r="Y522" i="1"/>
  <c r="Y353" i="1"/>
  <c r="Y260" i="1"/>
  <c r="Y249" i="1"/>
  <c r="Y101" i="1"/>
  <c r="Y476" i="1"/>
  <c r="Y841" i="1"/>
  <c r="Y617" i="1"/>
  <c r="Y747" i="1"/>
  <c r="Y517" i="1"/>
  <c r="Y205" i="1"/>
  <c r="Y296" i="1"/>
  <c r="Y37" i="1"/>
  <c r="Y316" i="1"/>
  <c r="Y464" i="1"/>
  <c r="Y87" i="1"/>
  <c r="Y422" i="1"/>
  <c r="Y650" i="1"/>
  <c r="Y293" i="1"/>
  <c r="Y594" i="1"/>
  <c r="Y381" i="1"/>
  <c r="Y113" i="1"/>
  <c r="Y118" i="1"/>
  <c r="Y53" i="1"/>
  <c r="Y61" i="1"/>
  <c r="Y210" i="1"/>
  <c r="Y829" i="1"/>
  <c r="Y516" i="1"/>
  <c r="Y492" i="1"/>
  <c r="Y816" i="1"/>
  <c r="Y1071" i="1"/>
  <c r="Y1349" i="1"/>
  <c r="Y1317" i="1"/>
  <c r="Y743" i="1"/>
  <c r="Y1357" i="1"/>
  <c r="Y1326" i="1"/>
  <c r="Y1318" i="1"/>
  <c r="Y1289" i="1"/>
  <c r="Y1329" i="1"/>
  <c r="Y1358" i="1"/>
  <c r="Y929" i="1"/>
  <c r="Y46" i="1"/>
  <c r="Y1345" i="1"/>
  <c r="Y1197" i="1"/>
  <c r="Y1060" i="1"/>
  <c r="Y1101" i="1"/>
  <c r="Y945" i="1"/>
  <c r="Y1136" i="1"/>
  <c r="Y991" i="1"/>
  <c r="Y1181" i="1"/>
  <c r="Y1333" i="1"/>
  <c r="Y890" i="1"/>
  <c r="Y71" i="1"/>
  <c r="Y1174" i="1"/>
  <c r="Y1183" i="1"/>
  <c r="Y1175" i="1"/>
  <c r="Y852" i="1"/>
  <c r="Y958" i="1"/>
  <c r="Y1052" i="1"/>
  <c r="Y788" i="1"/>
  <c r="Y567" i="1"/>
  <c r="Y1199" i="1"/>
  <c r="Y432" i="1"/>
  <c r="Y867" i="1"/>
  <c r="Y1134" i="1"/>
  <c r="Y607" i="1"/>
  <c r="Y883" i="1"/>
  <c r="Y710" i="1"/>
  <c r="Y850" i="1"/>
  <c r="Y942" i="1"/>
  <c r="Y974" i="1"/>
  <c r="Y358" i="1"/>
  <c r="Y566" i="1"/>
  <c r="Y447" i="1"/>
  <c r="Y1027" i="1"/>
  <c r="Y1125" i="1"/>
  <c r="Y928" i="1"/>
  <c r="Y1168" i="1"/>
  <c r="Y1301" i="1"/>
  <c r="Y417" i="1"/>
  <c r="Y1238" i="1"/>
  <c r="Y1000" i="1"/>
  <c r="Y1191" i="1"/>
  <c r="Y1154" i="1"/>
  <c r="Y163" i="1"/>
  <c r="Y1103" i="1"/>
  <c r="Y1109" i="1"/>
  <c r="Y1192" i="1"/>
  <c r="Y284" i="1"/>
  <c r="Y89" i="1"/>
  <c r="Y427" i="1"/>
  <c r="Y403" i="1"/>
  <c r="Y1104" i="1"/>
  <c r="Y905" i="1"/>
  <c r="Y356" i="1"/>
  <c r="Y489" i="1"/>
  <c r="Y800" i="1"/>
  <c r="Y303" i="1"/>
  <c r="Y1378" i="1"/>
  <c r="Y473" i="1"/>
  <c r="Y975" i="1"/>
  <c r="Y873" i="1"/>
  <c r="Y796" i="1"/>
  <c r="Y431" i="1"/>
  <c r="Y1259" i="1"/>
  <c r="Y412" i="1"/>
  <c r="Y1427" i="1"/>
  <c r="Y1396" i="1"/>
  <c r="Y793" i="1"/>
  <c r="Y813" i="1"/>
  <c r="Y1171" i="1"/>
  <c r="Y1233" i="1"/>
  <c r="Y564" i="1"/>
  <c r="Y812" i="1"/>
  <c r="Y1271" i="1"/>
  <c r="Y1224" i="1"/>
  <c r="Y1204" i="1"/>
  <c r="Y1051" i="1"/>
  <c r="Y648" i="1"/>
  <c r="Y936" i="1"/>
  <c r="Y1122" i="1"/>
  <c r="Y1143" i="1"/>
  <c r="Y230" i="1"/>
  <c r="Y997" i="1"/>
  <c r="Y753" i="1"/>
  <c r="Y1015" i="1"/>
  <c r="Y924" i="1"/>
  <c r="Y1061" i="1"/>
  <c r="Y329" i="1"/>
  <c r="Y543" i="1"/>
  <c r="Y1133" i="1"/>
  <c r="Y1107" i="1"/>
  <c r="Y572" i="1"/>
  <c r="Y707" i="1"/>
  <c r="Y988" i="1"/>
  <c r="Y138" i="1"/>
  <c r="Y470" i="1"/>
  <c r="Y1126" i="1"/>
  <c r="Y698" i="1"/>
  <c r="Y376" i="1"/>
  <c r="Y1308" i="1"/>
  <c r="Y1405" i="1"/>
  <c r="Y1356" i="1"/>
  <c r="Y1359" i="1"/>
  <c r="Y1415" i="1"/>
  <c r="Y91" i="1"/>
  <c r="Y1369" i="1"/>
  <c r="Y1390" i="1"/>
  <c r="Y1428" i="1"/>
  <c r="Y1292" i="1"/>
  <c r="Y1069" i="1"/>
  <c r="Y827" i="1"/>
  <c r="Y528" i="1"/>
  <c r="Y520" i="1"/>
  <c r="Y1360" i="1"/>
  <c r="Y474" i="1"/>
  <c r="Y957" i="1"/>
  <c r="Y831" i="1"/>
  <c r="Y858" i="1"/>
  <c r="Y1276" i="1"/>
  <c r="Y178" i="1"/>
  <c r="Y426" i="1"/>
  <c r="Y801" i="1"/>
  <c r="Y40" i="1"/>
  <c r="Y444" i="1"/>
  <c r="Y292" i="1"/>
  <c r="Y28" i="1"/>
  <c r="Y310" i="1"/>
  <c r="Y51" i="1"/>
  <c r="Y350" i="1"/>
  <c r="Y98" i="1"/>
  <c r="Y429" i="1"/>
  <c r="Y439" i="1"/>
  <c r="Y1040" i="1"/>
  <c r="Y280" i="1"/>
  <c r="Y288" i="1"/>
  <c r="Y44" i="1"/>
  <c r="Y191" i="1"/>
  <c r="Y270" i="1"/>
  <c r="Y274" i="1"/>
  <c r="Y675" i="1"/>
  <c r="Y257" i="1"/>
  <c r="Y204" i="1"/>
  <c r="Y343" i="1"/>
  <c r="Y506" i="1"/>
  <c r="Y30" i="1"/>
  <c r="Y423" i="1"/>
  <c r="Y728" i="1"/>
  <c r="Y5" i="1"/>
  <c r="Y161" i="1"/>
  <c r="Y186" i="1"/>
  <c r="Y181" i="1"/>
  <c r="Y498" i="1"/>
  <c r="Y1086" i="1"/>
  <c r="Y839" i="1"/>
  <c r="Y143" i="1"/>
  <c r="Y684" i="1"/>
  <c r="Y90" i="1"/>
  <c r="Y434" i="1"/>
  <c r="Y493" i="1"/>
  <c r="Y200" i="1"/>
  <c r="Y632" i="1"/>
  <c r="Y620" i="1"/>
  <c r="Y149" i="1"/>
  <c r="Y187" i="1"/>
  <c r="Y418" i="1"/>
  <c r="Y121" i="1"/>
  <c r="Y623" i="1"/>
  <c r="Y57" i="1"/>
  <c r="Y188" i="1"/>
  <c r="Y313" i="1"/>
  <c r="Y628" i="1"/>
  <c r="Y203" i="1"/>
  <c r="Y321" i="1"/>
  <c r="Y65" i="1"/>
  <c r="Y36" i="1"/>
  <c r="Y1324" i="1"/>
  <c r="Y1397" i="1"/>
  <c r="Y840" i="1"/>
  <c r="Y1156" i="1"/>
  <c r="Y1320" i="1"/>
  <c r="Y395" i="1"/>
  <c r="Y970" i="1"/>
  <c r="Y902" i="1"/>
  <c r="Y155" i="1"/>
  <c r="Y898" i="1"/>
  <c r="Y849" i="1"/>
  <c r="Y984" i="1"/>
  <c r="Y1323" i="1"/>
  <c r="Y618" i="1"/>
  <c r="Y682" i="1"/>
  <c r="Y1393" i="1"/>
  <c r="Y720" i="1"/>
  <c r="Y266" i="1"/>
  <c r="Y701" i="1"/>
  <c r="Y1284" i="1"/>
  <c r="Y1338" i="1"/>
  <c r="Y872" i="1"/>
  <c r="Y1113" i="1"/>
  <c r="Y1342" i="1"/>
  <c r="Y1196" i="1"/>
  <c r="Y881" i="1"/>
  <c r="Y1144" i="1"/>
  <c r="Y281" i="1"/>
  <c r="Y1074" i="1"/>
  <c r="Y1376" i="1"/>
  <c r="Y573" i="1"/>
  <c r="Y1013" i="1"/>
  <c r="Y1088" i="1"/>
  <c r="Y1173" i="1"/>
  <c r="Y869" i="1"/>
  <c r="Y1149" i="1"/>
  <c r="Y938" i="1"/>
  <c r="Y1330" i="1"/>
  <c r="Y1100" i="1"/>
  <c r="Y1186" i="1"/>
  <c r="Y764" i="1"/>
  <c r="Y706" i="1"/>
  <c r="Y775" i="1"/>
  <c r="Y1195" i="1"/>
  <c r="Y1150" i="1"/>
  <c r="Y969" i="1"/>
  <c r="Y773" i="1"/>
  <c r="Y8" i="1"/>
  <c r="Y754" i="1"/>
  <c r="Y1212" i="1"/>
  <c r="Y1151" i="1"/>
  <c r="Y619" i="1"/>
  <c r="Y1158" i="1"/>
  <c r="Y1227" i="1"/>
  <c r="Y1118" i="1"/>
  <c r="Y739" i="1"/>
  <c r="Y1420" i="1"/>
  <c r="Y697" i="1"/>
  <c r="Y490" i="1"/>
  <c r="Y1419" i="1"/>
  <c r="Y549" i="1"/>
  <c r="Y540" i="1"/>
  <c r="Y1272" i="1"/>
  <c r="Y1247" i="1"/>
  <c r="Y228" i="1"/>
  <c r="Y1423" i="1"/>
  <c r="Y238" i="1"/>
  <c r="Y275" i="1"/>
  <c r="Y552" i="1"/>
  <c r="Y855" i="1"/>
  <c r="Y479" i="1"/>
  <c r="Y734" i="1"/>
  <c r="Y633" i="1"/>
  <c r="Y962" i="1"/>
  <c r="Y735" i="1"/>
  <c r="Y1230" i="1"/>
  <c r="Y1064" i="1"/>
  <c r="Y926" i="1"/>
  <c r="Y931" i="1"/>
  <c r="Y1029" i="1"/>
  <c r="Y1047" i="1"/>
  <c r="Y868" i="1"/>
  <c r="Y745" i="1"/>
  <c r="Y251" i="1"/>
  <c r="Y903" i="1"/>
  <c r="Y548" i="1"/>
  <c r="Y736" i="1"/>
  <c r="Y971" i="1"/>
  <c r="Y221" i="1"/>
  <c r="Y1365" i="1"/>
  <c r="Y1261" i="1"/>
  <c r="Y711" i="1"/>
  <c r="Y1035" i="1"/>
  <c r="Y897" i="1"/>
  <c r="Y1078" i="1"/>
  <c r="Y977" i="1"/>
  <c r="Y123" i="1"/>
  <c r="Y299" i="1"/>
  <c r="Y1207" i="1"/>
  <c r="Y494" i="1"/>
  <c r="Y1037" i="1"/>
  <c r="Y354" i="1"/>
  <c r="Y378" i="1"/>
  <c r="Y654" i="1"/>
  <c r="Y337" i="1"/>
  <c r="Y379" i="1"/>
  <c r="Y1239" i="1"/>
  <c r="Y1210" i="1"/>
  <c r="Y312" i="1"/>
  <c r="Y821" i="1"/>
  <c r="Y116" i="1"/>
  <c r="Y328" i="1"/>
  <c r="Y1417" i="1"/>
  <c r="Y468" i="1"/>
  <c r="Y666" i="1"/>
  <c r="Y366" i="1"/>
  <c r="Y1389" i="1"/>
  <c r="Y865" i="1"/>
  <c r="Y456" i="1"/>
  <c r="Y1211" i="1"/>
  <c r="Y1363" i="1"/>
  <c r="Y565" i="1"/>
  <c r="Y892" i="1"/>
  <c r="Y1194" i="1"/>
  <c r="Y679" i="1"/>
  <c r="Y787" i="1"/>
  <c r="Y1434" i="1"/>
  <c r="Y830" i="1"/>
  <c r="Y127" i="1"/>
  <c r="Y878" i="1"/>
  <c r="Y900" i="1"/>
  <c r="Y148" i="1"/>
  <c r="Y1198" i="1"/>
  <c r="Y176" i="1"/>
  <c r="Y495" i="1"/>
  <c r="Y499" i="1"/>
  <c r="Y42" i="1"/>
  <c r="Y453" i="1"/>
  <c r="Y38" i="1"/>
  <c r="Y305" i="1"/>
  <c r="Y272" i="1"/>
  <c r="Y308" i="1"/>
  <c r="Y760" i="1"/>
  <c r="Y866" i="1"/>
  <c r="Y778" i="1"/>
  <c r="Y229" i="1"/>
  <c r="Y472" i="1"/>
  <c r="Y347" i="1"/>
  <c r="Y291" i="1"/>
  <c r="Y1028" i="1"/>
  <c r="Y190" i="1"/>
  <c r="Y108" i="1"/>
  <c r="Y185" i="1"/>
  <c r="Y772" i="1"/>
  <c r="Y119" i="1"/>
  <c r="Y622" i="1"/>
  <c r="Y298" i="1"/>
  <c r="Y392" i="1"/>
  <c r="Y525" i="1"/>
  <c r="Y452" i="1"/>
  <c r="Y218" i="1"/>
  <c r="Y300" i="1"/>
  <c r="Y694" i="1"/>
  <c r="Y59" i="1"/>
  <c r="Y462" i="1"/>
  <c r="Y589" i="1"/>
  <c r="Y273" i="1"/>
  <c r="Y1012" i="1"/>
  <c r="Y737" i="1"/>
  <c r="Y602" i="1"/>
  <c r="Y627" i="1"/>
  <c r="Y131" i="1"/>
  <c r="Y496" i="1"/>
  <c r="Y1022" i="1"/>
  <c r="Y157" i="1"/>
  <c r="Y26" i="1"/>
  <c r="Y842" i="1"/>
  <c r="Y608" i="1"/>
  <c r="Y976" i="1"/>
  <c r="Y173" i="1"/>
  <c r="Y625" i="1"/>
  <c r="Y770" i="1"/>
  <c r="Y172" i="1"/>
  <c r="Y7" i="1"/>
  <c r="Y199" i="1"/>
  <c r="Y529" i="1"/>
  <c r="Y756" i="1"/>
  <c r="Y832" i="1"/>
  <c r="Y1004" i="1"/>
  <c r="Y626" i="1"/>
  <c r="Y846" i="1"/>
  <c r="Y1110" i="1"/>
  <c r="Y1283" i="1"/>
  <c r="Y15" i="1"/>
  <c r="Y1281" i="1"/>
  <c r="Y1346" i="1"/>
  <c r="Y989" i="1"/>
  <c r="Y1314" i="1"/>
  <c r="Y1291" i="1"/>
  <c r="Y1157" i="1"/>
  <c r="Y893" i="1"/>
  <c r="Y1355" i="1"/>
  <c r="Y1036" i="1"/>
  <c r="Y115" i="1"/>
  <c r="Y835" i="1"/>
  <c r="Y1347" i="1"/>
  <c r="Y690" i="1"/>
  <c r="Y1258" i="1"/>
  <c r="Y941" i="1"/>
  <c r="Y24" i="1"/>
  <c r="Y124" i="1"/>
  <c r="Y1299" i="1"/>
  <c r="Y419" i="1"/>
  <c r="Y1190" i="1"/>
  <c r="Y1221" i="1"/>
  <c r="Y360" i="1"/>
  <c r="Y1039" i="1"/>
  <c r="Y1056" i="1"/>
  <c r="Y1179" i="1"/>
  <c r="Y1062" i="1"/>
  <c r="Y845" i="1"/>
  <c r="Y78" i="1"/>
  <c r="Y1131" i="1"/>
  <c r="Y874" i="1"/>
  <c r="Y1155" i="1"/>
  <c r="Y652" i="1"/>
  <c r="Y704" i="1"/>
  <c r="Y1018" i="1"/>
  <c r="Y1309" i="1"/>
  <c r="Y102" i="1"/>
  <c r="Y1021" i="1"/>
  <c r="Y1050" i="1"/>
  <c r="Y1172" i="1"/>
  <c r="Y1057" i="1"/>
  <c r="Y999" i="1"/>
  <c r="Y990" i="1"/>
  <c r="Y1235" i="1"/>
  <c r="Y819" i="1"/>
  <c r="Y1049" i="1"/>
  <c r="Y937" i="1"/>
  <c r="Y963" i="1"/>
  <c r="Y1433" i="1"/>
  <c r="Y699" i="1"/>
  <c r="Y263" i="1"/>
  <c r="Y986" i="1"/>
  <c r="Y1418" i="1"/>
  <c r="Y207" i="1"/>
  <c r="Y949" i="1"/>
  <c r="Y1344" i="1"/>
  <c r="Y724" i="1"/>
  <c r="Y466" i="1"/>
  <c r="Y1443" i="1"/>
  <c r="Y1425" i="1"/>
  <c r="Y239" i="1"/>
  <c r="Y979" i="1"/>
  <c r="Y545" i="1"/>
  <c r="Y638" i="1"/>
  <c r="Y1252" i="1"/>
  <c r="Y1316" i="1"/>
  <c r="Y817" i="1"/>
  <c r="Y125" i="1"/>
  <c r="Y553" i="1"/>
  <c r="Y1038" i="1"/>
  <c r="Y1209" i="1"/>
  <c r="Y1020" i="1"/>
  <c r="Y948" i="1"/>
  <c r="Y1044" i="1"/>
  <c r="Y304" i="1"/>
  <c r="Y518" i="1"/>
  <c r="Y1180" i="1"/>
  <c r="Y825" i="1"/>
  <c r="Y1250" i="1"/>
  <c r="Y925" i="1"/>
  <c r="Y667" i="1"/>
  <c r="Y134" i="1"/>
  <c r="Y1270" i="1"/>
  <c r="Y533" i="1"/>
  <c r="Y1205" i="1"/>
  <c r="Y887" i="1"/>
  <c r="Y435" i="1"/>
  <c r="Y408" i="1"/>
  <c r="Y147" i="1"/>
  <c r="Y964" i="1"/>
  <c r="Y1006" i="1"/>
  <c r="Y1394" i="1"/>
  <c r="Y433" i="1"/>
  <c r="Y1386" i="1"/>
  <c r="Y373" i="1"/>
  <c r="Y330" i="1"/>
  <c r="Y416" i="1"/>
  <c r="Y967" i="1"/>
  <c r="Y331" i="1"/>
  <c r="Y1042" i="1"/>
  <c r="Y1232" i="1"/>
  <c r="Y888" i="1"/>
  <c r="Y1408" i="1"/>
  <c r="Y1395" i="1"/>
  <c r="Y243" i="1"/>
  <c r="Y377" i="1"/>
  <c r="Y943" i="1"/>
  <c r="Y1215" i="1"/>
  <c r="Y386" i="1"/>
  <c r="Y1343" i="1"/>
  <c r="Y1244" i="1"/>
  <c r="Y556" i="1"/>
  <c r="Y581" i="1"/>
  <c r="Y1254" i="1"/>
  <c r="Y1404" i="1"/>
  <c r="Y1023" i="1"/>
  <c r="Y1411" i="1"/>
  <c r="Y502" i="1"/>
  <c r="Y152" i="1"/>
  <c r="Y983" i="1"/>
  <c r="Y481" i="1"/>
  <c r="Y1218" i="1"/>
  <c r="Y1132" i="1"/>
  <c r="Y695" i="1"/>
  <c r="Y1093" i="1"/>
  <c r="Y782" i="1"/>
  <c r="Y818" i="1"/>
  <c r="Y214" i="1"/>
  <c r="Y114" i="1"/>
  <c r="Y45" i="1"/>
  <c r="Y50" i="1"/>
  <c r="Y766" i="1"/>
  <c r="Y289" i="1"/>
  <c r="Y193" i="1"/>
  <c r="Y636" i="1"/>
  <c r="Y141" i="1"/>
  <c r="Y815" i="1"/>
  <c r="Y519" i="1"/>
  <c r="Y82" i="1"/>
  <c r="Y776" i="1"/>
  <c r="Y31" i="1"/>
  <c r="Y175" i="1"/>
  <c r="Y171" i="1"/>
  <c r="Y150" i="1"/>
  <c r="Y985" i="1"/>
  <c r="Y629" i="1"/>
  <c r="Y780" i="1"/>
  <c r="Y532" i="1"/>
  <c r="Y180" i="1"/>
  <c r="Y595" i="1"/>
  <c r="Y244" i="1"/>
  <c r="Y465" i="1"/>
  <c r="Y558" i="1"/>
  <c r="Y64" i="1"/>
  <c r="Y213" i="1"/>
  <c r="Y570" i="1"/>
  <c r="Y384" i="1"/>
  <c r="Y297" i="1"/>
  <c r="Y314" i="1"/>
  <c r="Y315" i="1"/>
  <c r="Y283" i="1"/>
  <c r="Y189" i="1"/>
  <c r="Y25" i="1"/>
  <c r="Y287" i="1"/>
  <c r="Y676" i="1"/>
  <c r="Y834" i="1"/>
  <c r="Y390" i="1"/>
  <c r="Y167" i="1"/>
  <c r="Y673" i="1"/>
  <c r="Y145" i="1"/>
  <c r="Y451" i="1"/>
  <c r="Y630" i="1"/>
  <c r="Y72" i="1"/>
  <c r="Y146" i="1"/>
  <c r="Y665" i="1"/>
  <c r="Y369" i="1"/>
  <c r="Y807" i="1"/>
  <c r="Y731" i="1"/>
  <c r="Y765" i="1"/>
  <c r="Y768" i="1"/>
  <c r="Y43" i="1"/>
  <c r="Y394" i="1"/>
  <c r="Y663" i="1"/>
  <c r="Y653" i="1"/>
  <c r="Y69" i="1"/>
  <c r="Y901" i="1"/>
  <c r="Y195" i="1"/>
  <c r="Y60" i="1"/>
  <c r="Y256" i="1"/>
  <c r="Y483" i="1"/>
  <c r="Y718" i="1"/>
  <c r="Y27" i="1"/>
  <c r="Y911" i="1"/>
  <c r="Y1223" i="1"/>
  <c r="Y891" i="1"/>
  <c r="Y678" i="1"/>
  <c r="Y276" i="1"/>
  <c r="Y1307" i="1"/>
  <c r="Y1303" i="1"/>
  <c r="Y712" i="1"/>
  <c r="Y848" i="1"/>
  <c r="Y1313" i="1"/>
  <c r="Y973" i="1"/>
  <c r="Y1285" i="1"/>
  <c r="Y1367" i="1"/>
  <c r="Y1279" i="1"/>
  <c r="Y22" i="1"/>
  <c r="Y359" i="1"/>
  <c r="Y1117" i="1"/>
  <c r="Y1401" i="1"/>
  <c r="Y597" i="1"/>
  <c r="Y600" i="1"/>
  <c r="Y853" i="1"/>
  <c r="Y982" i="1"/>
  <c r="Y1092" i="1"/>
  <c r="Y1026" i="1"/>
  <c r="Y1072" i="1"/>
  <c r="Y404" i="1"/>
  <c r="Y1188" i="1"/>
  <c r="Y683" i="1"/>
  <c r="Y1063" i="1"/>
  <c r="Y1130" i="1"/>
  <c r="Y686" i="1"/>
  <c r="Y1007" i="1"/>
  <c r="Y843" i="1"/>
  <c r="Y605" i="1"/>
  <c r="Y1032" i="1"/>
  <c r="Y73" i="1"/>
  <c r="Y906" i="1"/>
  <c r="Y913" i="1"/>
  <c r="Y264" i="1"/>
  <c r="Y930" i="1"/>
  <c r="Y1085" i="1"/>
  <c r="Y1083" i="1"/>
  <c r="Y536" i="1"/>
  <c r="Y1413" i="1"/>
  <c r="Y854" i="1"/>
  <c r="Y1005" i="1"/>
  <c r="Y1167" i="1"/>
  <c r="Y947" i="1"/>
  <c r="Y1067" i="1"/>
  <c r="Y805" i="1"/>
  <c r="Y799" i="1"/>
  <c r="Y201" i="1"/>
  <c r="Y993" i="1"/>
  <c r="Y346" i="1"/>
  <c r="Y1269" i="1"/>
  <c r="Y810" i="1"/>
  <c r="Y1439" i="1"/>
  <c r="Y154" i="1"/>
  <c r="Y1444" i="1"/>
  <c r="Y959" i="1"/>
  <c r="Y1416" i="1"/>
  <c r="Y237" i="1"/>
  <c r="Y1402" i="1"/>
  <c r="Y225" i="1"/>
  <c r="Y934" i="1"/>
  <c r="Y1340" i="1"/>
  <c r="Y1414" i="1"/>
  <c r="Y551" i="1"/>
  <c r="Y769" i="1"/>
  <c r="Y1137" i="1"/>
  <c r="Y992" i="1"/>
  <c r="Y538" i="1"/>
  <c r="Y611" i="1"/>
  <c r="Y406" i="1"/>
  <c r="Y1076" i="1"/>
  <c r="Y1095" i="1"/>
  <c r="Y1141" i="1"/>
  <c r="Y1073" i="1"/>
  <c r="Y539" i="1"/>
  <c r="Y137" i="1"/>
  <c r="Y960" i="1"/>
  <c r="Y165" i="1"/>
  <c r="Y129" i="1"/>
  <c r="Y542" i="1"/>
  <c r="Y400" i="1"/>
  <c r="Y1170" i="1"/>
  <c r="Y531" i="1"/>
  <c r="Y144" i="1"/>
  <c r="Y550" i="1"/>
  <c r="Y826" i="1"/>
  <c r="Y414" i="1"/>
  <c r="Y968" i="1"/>
  <c r="Y1231" i="1"/>
  <c r="Y332" i="1"/>
  <c r="Y457" i="1"/>
  <c r="Y1263" i="1"/>
  <c r="Y578" i="1"/>
  <c r="Y1388" i="1"/>
  <c r="Y1351" i="1"/>
  <c r="Y806" i="1"/>
  <c r="Y240" i="1"/>
  <c r="Y1436" i="1"/>
  <c r="Y467" i="1"/>
  <c r="Y886" i="1"/>
  <c r="Y363" i="1"/>
  <c r="Y1225" i="1"/>
  <c r="Y946" i="1"/>
  <c r="Y1219" i="1"/>
  <c r="Y912" i="1"/>
  <c r="Y1387" i="1"/>
  <c r="Y863" i="1"/>
  <c r="Y870" i="1"/>
  <c r="Y593" i="1"/>
  <c r="Y660" i="1"/>
  <c r="Y1187" i="1"/>
  <c r="Y814" i="1"/>
  <c r="Y48" i="1"/>
  <c r="Y387" i="1"/>
  <c r="Y224" i="1"/>
  <c r="Y755" i="1"/>
  <c r="Y374" i="1"/>
  <c r="Y460" i="1"/>
  <c r="Y282" i="1"/>
  <c r="Y174" i="1"/>
  <c r="Y52" i="1"/>
  <c r="Y86" i="1"/>
  <c r="Y372" i="1"/>
  <c r="Y217" i="1"/>
  <c r="Y647" i="1"/>
  <c r="Y469" i="1"/>
  <c r="Y513" i="1"/>
  <c r="Y54" i="1"/>
  <c r="Y503" i="1"/>
  <c r="Y140" i="1"/>
  <c r="Y17" i="1"/>
  <c r="Y250" i="1"/>
  <c r="Y437" i="1"/>
  <c r="Y588" i="1"/>
  <c r="Y643" i="1"/>
  <c r="Y47" i="1"/>
  <c r="Y405" i="1"/>
  <c r="Y206" i="1"/>
  <c r="Y641" i="1"/>
  <c r="Y153" i="1"/>
  <c r="Y657" i="1"/>
  <c r="Y268" i="1"/>
  <c r="Y151" i="1"/>
  <c r="Y169" i="1"/>
  <c r="Y75" i="1"/>
  <c r="Y742" i="1"/>
  <c r="Y580" i="1"/>
  <c r="Y41" i="1"/>
  <c r="Y68" i="1"/>
  <c r="Y1059" i="1"/>
  <c r="Y759" i="1"/>
  <c r="Y455" i="1"/>
  <c r="Y613" i="1"/>
  <c r="Y110" i="1"/>
  <c r="Y590" i="1"/>
  <c r="Y6" i="1"/>
  <c r="Y335" i="1"/>
  <c r="Y97" i="1"/>
  <c r="Y521" i="1"/>
  <c r="Y750" i="1"/>
  <c r="Y1368" i="1"/>
  <c r="Y1315" i="1"/>
  <c r="Y640" i="1"/>
  <c r="Y996" i="1"/>
  <c r="Y915" i="1"/>
  <c r="Y1288" i="1"/>
  <c r="Y1176" i="1"/>
  <c r="Y568" i="1"/>
  <c r="Y1294" i="1"/>
  <c r="Y413" i="1"/>
  <c r="Y1082" i="1"/>
  <c r="Y1398" i="1"/>
  <c r="Y569" i="1"/>
  <c r="Y851" i="1"/>
  <c r="Y509" i="1"/>
  <c r="Y1145" i="1"/>
  <c r="Y1089" i="1"/>
  <c r="Y537" i="1"/>
  <c r="Y1362" i="1"/>
  <c r="Y1016" i="1"/>
  <c r="Y487" i="1"/>
  <c r="Y1123" i="1"/>
  <c r="Y757" i="1"/>
  <c r="Y1383" i="1"/>
  <c r="Y512" i="1"/>
  <c r="Y914" i="1"/>
  <c r="Y235" i="1"/>
  <c r="Y1295" i="1"/>
  <c r="Y1306" i="1"/>
  <c r="Y254" i="1"/>
  <c r="Y168" i="1"/>
  <c r="Y1392" i="1"/>
  <c r="Y857" i="1"/>
  <c r="Y1328" i="1"/>
  <c r="Y1148" i="1"/>
  <c r="Y547" i="1"/>
  <c r="Y668" i="1"/>
  <c r="Y1370" i="1"/>
  <c r="Y491" i="1"/>
  <c r="Y136" i="1"/>
  <c r="Y917" i="1"/>
  <c r="Y1008" i="1"/>
  <c r="Y1102" i="1"/>
  <c r="Y1178" i="1"/>
  <c r="Y351" i="1"/>
  <c r="Y1030" i="1"/>
  <c r="Y10" i="1"/>
  <c r="Y396" i="1"/>
  <c r="Y1182" i="1"/>
  <c r="Y685" i="1"/>
  <c r="Y1382" i="1"/>
  <c r="Y311" i="1"/>
  <c r="Y1331" i="1"/>
  <c r="Y899" i="1"/>
  <c r="Y1053" i="1"/>
  <c r="Y233" i="1"/>
  <c r="Y591" i="1"/>
  <c r="Y1257" i="1"/>
  <c r="Y808" i="1"/>
  <c r="Y1228" i="1"/>
  <c r="Y729" i="1"/>
  <c r="Y1220" i="1"/>
  <c r="Y703" i="1"/>
  <c r="Y741" i="1"/>
  <c r="Y1311" i="1"/>
  <c r="Y128" i="1"/>
  <c r="Y1001" i="1"/>
  <c r="Y1041" i="1"/>
  <c r="Y1185" i="1"/>
  <c r="Y844" i="1"/>
  <c r="Y362" i="1"/>
  <c r="Y746" i="1"/>
  <c r="Y285" i="1"/>
  <c r="Y1031" i="1"/>
  <c r="Y1121" i="1"/>
  <c r="Y1075" i="1"/>
  <c r="Y255" i="1"/>
  <c r="Y1128" i="1"/>
  <c r="Y1003" i="1"/>
  <c r="Y1135" i="1"/>
  <c r="Y708" i="1"/>
  <c r="Y680" i="1"/>
  <c r="Y323" i="1"/>
  <c r="Y1010" i="1"/>
  <c r="Y1153" i="1"/>
  <c r="Y1017" i="1"/>
  <c r="Y324" i="1"/>
  <c r="Y393" i="1"/>
  <c r="Y1139" i="1"/>
  <c r="Y674" i="1"/>
  <c r="Y389" i="1"/>
  <c r="Y407" i="1"/>
  <c r="Y560" i="1"/>
  <c r="Y1260" i="1"/>
  <c r="Y1366" i="1"/>
  <c r="Y1399" i="1"/>
  <c r="Y130" i="1"/>
  <c r="Y1206" i="1"/>
  <c r="Y371" i="1"/>
  <c r="Y507" i="1"/>
  <c r="Y488" i="1"/>
  <c r="Y449" i="1"/>
  <c r="Y940" i="1"/>
  <c r="Y795" i="1"/>
  <c r="Y804" i="1"/>
  <c r="Y1202" i="1"/>
  <c r="Y952" i="1"/>
  <c r="Y797" i="1"/>
  <c r="Y341" i="1"/>
  <c r="Y252" i="1"/>
  <c r="Y932" i="1"/>
  <c r="Y1429" i="1"/>
  <c r="Y184" i="1"/>
  <c r="Y279" i="1"/>
  <c r="Y446" i="1"/>
  <c r="Y459" i="1"/>
  <c r="Y596" i="1"/>
  <c r="Y661" i="1"/>
  <c r="Y559" i="1"/>
  <c r="Y621" i="1"/>
  <c r="Y421" i="1"/>
  <c r="Y391" i="1"/>
  <c r="Y664" i="1"/>
  <c r="Y644" i="1"/>
  <c r="Y440" i="1"/>
  <c r="Y583" i="1"/>
  <c r="Y317" i="1"/>
  <c r="Y794" i="1"/>
  <c r="Y445" i="1"/>
  <c r="Y820" i="1"/>
  <c r="Y484" i="1"/>
  <c r="Y1094" i="1"/>
  <c r="Y642" i="1"/>
  <c r="Y442" i="1"/>
  <c r="Y196" i="1"/>
  <c r="Y29" i="1"/>
  <c r="Y318" i="1"/>
  <c r="Y192" i="1"/>
  <c r="Y23" i="1"/>
  <c r="Y463" i="1"/>
  <c r="Y430" i="1"/>
  <c r="Y461" i="1"/>
  <c r="Y267" i="1"/>
  <c r="Y81" i="1"/>
  <c r="Y306" i="1"/>
  <c r="Y792" i="1"/>
  <c r="Y730" i="1"/>
  <c r="Y443" i="1"/>
  <c r="Y2" i="1"/>
  <c r="Y669" i="1"/>
  <c r="Y847" i="1"/>
  <c r="Y877" i="1"/>
  <c r="Y322" i="1"/>
  <c r="Y208" i="1"/>
  <c r="Y231" i="1"/>
  <c r="Y477" i="1"/>
  <c r="Y721" i="1"/>
  <c r="Y107" i="1"/>
  <c r="Y34" i="1"/>
  <c r="Y789" i="1"/>
  <c r="Y777" i="1"/>
  <c r="Y651" i="1"/>
  <c r="Y732" i="1"/>
  <c r="Y194" i="1"/>
  <c r="Y662" i="1"/>
  <c r="Y871" i="1"/>
  <c r="Y1300" i="1"/>
  <c r="Y1322" i="1"/>
  <c r="Y610" i="1"/>
  <c r="Y691" i="1"/>
  <c r="Y1332" i="1"/>
  <c r="Y1055" i="1"/>
  <c r="Y1162" i="1"/>
  <c r="Y1336" i="1"/>
  <c r="Y1138" i="1"/>
  <c r="Y1391" i="1"/>
  <c r="Y1312" i="1"/>
  <c r="Y1354" i="1"/>
  <c r="Y1302" i="1"/>
  <c r="Y1278" i="1"/>
  <c r="Y889" i="1"/>
  <c r="Y670" i="1"/>
  <c r="Y16" i="1"/>
  <c r="Y1335" i="1"/>
  <c r="Y909" i="1"/>
  <c r="Y879" i="1"/>
  <c r="Y170" i="1"/>
  <c r="Y1065" i="1"/>
  <c r="Y1098" i="1"/>
  <c r="Y277" i="1"/>
  <c r="Y1025" i="1"/>
  <c r="Y1384" i="1"/>
  <c r="Y1068" i="1"/>
  <c r="Y624" i="1"/>
  <c r="Y783" i="1"/>
  <c r="Y241" i="1"/>
  <c r="Y767" i="1"/>
  <c r="Y935" i="1"/>
  <c r="Y1091" i="1"/>
  <c r="Y209" i="1"/>
  <c r="Y3" i="1"/>
  <c r="Y1166" i="1"/>
  <c r="Y1081" i="1"/>
  <c r="Y1385" i="1"/>
  <c r="Y1080" i="1"/>
  <c r="Y1112" i="1"/>
  <c r="Y723" i="1"/>
  <c r="Y1043" i="1"/>
  <c r="Y1229" i="1"/>
  <c r="Y592" i="1"/>
  <c r="Y575" i="1"/>
  <c r="Y1177" i="1"/>
  <c r="Y1087" i="1"/>
  <c r="Y1124" i="1"/>
  <c r="Y631" i="1"/>
  <c r="Y1048" i="1"/>
  <c r="Y1241" i="1"/>
  <c r="Y726" i="1"/>
  <c r="Y1213" i="1"/>
  <c r="Y1242" i="1"/>
  <c r="Y677" i="1"/>
  <c r="Y339" i="1"/>
  <c r="Y88" i="1"/>
  <c r="Y504" i="1"/>
  <c r="Y96" i="1"/>
  <c r="Y1431" i="1"/>
  <c r="Y771" i="1"/>
  <c r="Y1341" i="1"/>
  <c r="Y1070" i="1"/>
  <c r="Y1274" i="1"/>
  <c r="Y1377" i="1"/>
  <c r="Y612" i="1"/>
  <c r="Y1266" i="1"/>
  <c r="Y357" i="1"/>
  <c r="Y159" i="1"/>
  <c r="Y922" i="1"/>
  <c r="Y401" i="1"/>
  <c r="Y637" i="1"/>
  <c r="Y355" i="1"/>
  <c r="Y918" i="1"/>
  <c r="Y471" i="1"/>
  <c r="Y1140" i="1"/>
  <c r="Y1119" i="1"/>
  <c r="Y1045" i="1"/>
  <c r="Y1243" i="1"/>
  <c r="Y616" i="1"/>
  <c r="Y216" i="1"/>
  <c r="Y126" i="1"/>
  <c r="Y1264" i="1"/>
  <c r="Y1033" i="1"/>
  <c r="Y1201" i="1"/>
  <c r="Y259" i="1"/>
  <c r="Y920" i="1"/>
  <c r="Y1120" i="1"/>
  <c r="Y232" i="1"/>
  <c r="Y11" i="1"/>
  <c r="Y574" i="1"/>
  <c r="Y586" i="1"/>
  <c r="Y1248" i="1"/>
  <c r="Y1054" i="1"/>
  <c r="Y1160" i="1"/>
  <c r="Y1255" i="1"/>
  <c r="Y302" i="1"/>
  <c r="Y320" i="1"/>
  <c r="Y242" i="1"/>
  <c r="Y1214" i="1"/>
  <c r="Y1200" i="1"/>
  <c r="Y884" i="1"/>
  <c r="Y579" i="1"/>
  <c r="Y1372" i="1"/>
  <c r="Y639" i="1"/>
  <c r="Y1374" i="1"/>
  <c r="Y998" i="1"/>
  <c r="Y326" i="1"/>
  <c r="Y956" i="1"/>
  <c r="Y342" i="1"/>
  <c r="Y1249" i="1"/>
  <c r="Y1445" i="1"/>
  <c r="Y966" i="1"/>
  <c r="Y1412" i="1"/>
  <c r="Y802" i="1"/>
  <c r="Y1240" i="1"/>
  <c r="Y758" i="1"/>
  <c r="Y609" i="1"/>
  <c r="Y1379" i="1"/>
  <c r="Y1375" i="1"/>
  <c r="Y1127" i="1"/>
  <c r="Y1105" i="1"/>
  <c r="Y307" i="1"/>
  <c r="Y177" i="1"/>
  <c r="Y1217" i="1"/>
  <c r="Y352" i="1"/>
  <c r="Y1222" i="1"/>
  <c r="Y823" i="1"/>
  <c r="Y1421" i="1"/>
  <c r="Y1430" i="1"/>
  <c r="Y702" i="1"/>
  <c r="Y1435" i="1"/>
  <c r="Y1277" i="1"/>
  <c r="Y725" i="1"/>
  <c r="Y961" i="1"/>
</calcChain>
</file>

<file path=xl/sharedStrings.xml><?xml version="1.0" encoding="utf-8"?>
<sst xmlns="http://schemas.openxmlformats.org/spreadsheetml/2006/main" count="42106" uniqueCount="8467">
  <si>
    <t>CASE_NUMBER</t>
  </si>
  <si>
    <t>DECISION_DATE</t>
  </si>
  <si>
    <t>VISA_CLASS</t>
  </si>
  <si>
    <t>SUBMITTED_DATE</t>
  </si>
  <si>
    <t>CASE_STATUS</t>
  </si>
  <si>
    <t>CERTIFICATION_BEGIN_DATE</t>
  </si>
  <si>
    <t>CERTIFICATION_END_DATE</t>
  </si>
  <si>
    <t>EMPLOYER_NAME</t>
  </si>
  <si>
    <t>TRADE_NAME_DBA</t>
  </si>
  <si>
    <t>EMPLOYER_ADDRESS_1</t>
  </si>
  <si>
    <t>EMPLOYER_ADDRESS_2</t>
  </si>
  <si>
    <t>EMPLOYER_CITY</t>
  </si>
  <si>
    <t>EMPLOYER_STATE</t>
  </si>
  <si>
    <t>EMPLOYER_POSTAL_CODE</t>
  </si>
  <si>
    <t>EMPLOYER_COUNTRY</t>
  </si>
  <si>
    <t>EMPLOYER_PROVINCE</t>
  </si>
  <si>
    <t>EMPLOYER_PHONE</t>
  </si>
  <si>
    <t>EMPLOYER_PHONE_EXT</t>
  </si>
  <si>
    <t>AGENT_POC_EMP_REP_BY_AGENT</t>
  </si>
  <si>
    <t>LAWFIRM_NAME</t>
  </si>
  <si>
    <t>AGENT_ATTORNEY_NAME</t>
  </si>
  <si>
    <t>AGENT_ATTORNEY_CITY</t>
  </si>
  <si>
    <t>AGENT_ATTORNEY_STATE</t>
  </si>
  <si>
    <t>JOB_TITLE</t>
  </si>
  <si>
    <t>SOC_CODE</t>
  </si>
  <si>
    <t>SOC_TITLE</t>
  </si>
  <si>
    <t>NAICS_CODE</t>
  </si>
  <si>
    <t>NBR_WORKERS_REQUESTED</t>
  </si>
  <si>
    <t>NBR_CERTIFIED_WORKERS</t>
  </si>
  <si>
    <t>FULL_TIME_POSITION</t>
  </si>
  <si>
    <t>NATURE_OF_TEMPORARY_NEED</t>
  </si>
  <si>
    <t>BASIC_NUMBER_OF_HOURS</t>
  </si>
  <si>
    <t>HOURLY_WORK_SCHEDULE_AM</t>
  </si>
  <si>
    <t>HOURLY_WORK_SCHEDULE_PM</t>
  </si>
  <si>
    <t>BASIC_RATE_OF_PAY</t>
  </si>
  <si>
    <t>OVERTIME_RATE_FROM</t>
  </si>
  <si>
    <t>OVERTIME_RATE_TO</t>
  </si>
  <si>
    <t>PAY_RANGE_UNIT</t>
  </si>
  <si>
    <t>SUPERVISE_OTHER_EMP</t>
  </si>
  <si>
    <t>SUPERVISE_HOW_MANY</t>
  </si>
  <si>
    <t>EDUCATION_LEVEL</t>
  </si>
  <si>
    <t>OTHER_EDUCATION</t>
  </si>
  <si>
    <t>MAJOR</t>
  </si>
  <si>
    <t>SECOND_DIPLOMA</t>
  </si>
  <si>
    <t>SECOND_DIPLOMA_MAJOR</t>
  </si>
  <si>
    <t>TRAINING_REQUIRED</t>
  </si>
  <si>
    <t>NUM_OF_MONTHS_TRAINING</t>
  </si>
  <si>
    <t>NAME_REQUIRED_TRAINING</t>
  </si>
  <si>
    <t>EMP_EXPERIENCE_REQD</t>
  </si>
  <si>
    <t>EMP_EXP_NUM_MONTHS</t>
  </si>
  <si>
    <t>WORKSITE_CITY</t>
  </si>
  <si>
    <t>WORKSITE_COUNTY</t>
  </si>
  <si>
    <t>WORKSITE_STATE</t>
  </si>
  <si>
    <t>WORKSITE_POSTAL_CODE</t>
  </si>
  <si>
    <t>OTHER_WORKSITE_LOCATION</t>
  </si>
  <si>
    <t>SWA_NAME</t>
  </si>
  <si>
    <t>JOB_IDNUMBER</t>
  </si>
  <si>
    <t>JOB_START_DATE</t>
  </si>
  <si>
    <t>JOB_END_DATE</t>
  </si>
  <si>
    <t>H-400-18260-952267</t>
  </si>
  <si>
    <t>H-2B</t>
  </si>
  <si>
    <t>Determination Issued - Certification</t>
  </si>
  <si>
    <t>Colorado Ski Service</t>
  </si>
  <si>
    <t>Vista Bahn Ski Rentals</t>
  </si>
  <si>
    <t>278 Hanson Ranch Road (Physical)</t>
  </si>
  <si>
    <t>PO Box 2796, Vail, CO 81658 (Mailing)</t>
  </si>
  <si>
    <t>Vail</t>
  </si>
  <si>
    <t>COLORADO</t>
  </si>
  <si>
    <t>UNITED STATES OF AMERICA</t>
  </si>
  <si>
    <t>N/A</t>
  </si>
  <si>
    <t>970-476-2566</t>
  </si>
  <si>
    <t>Yes</t>
  </si>
  <si>
    <t>NOVAK LAW OFFICE</t>
  </si>
  <si>
    <t>AMY NOVAK</t>
  </si>
  <si>
    <t>VAIL</t>
  </si>
  <si>
    <t>Ski/Boot Rental Technician</t>
  </si>
  <si>
    <t>Counter and Rental Clerks</t>
  </si>
  <si>
    <t>Y</t>
  </si>
  <si>
    <t>Seasonal</t>
  </si>
  <si>
    <t>Hourly</t>
  </si>
  <si>
    <t>No</t>
  </si>
  <si>
    <t>None</t>
  </si>
  <si>
    <t>Eagle</t>
  </si>
  <si>
    <t>N</t>
  </si>
  <si>
    <t>H-400-18312-544815</t>
  </si>
  <si>
    <t>Withdrawn</t>
  </si>
  <si>
    <t>CAP SERVICES OF LOUISIANA, LLC</t>
  </si>
  <si>
    <t>CAP SERVICES LLC</t>
  </si>
  <si>
    <t>151 HARCOURT AVE</t>
  </si>
  <si>
    <t>SAN ANTONIO</t>
  </si>
  <si>
    <t>TEXAS</t>
  </si>
  <si>
    <t>210-564-9338</t>
  </si>
  <si>
    <t>Construction Laborers</t>
  </si>
  <si>
    <t>Miguel Ruiz</t>
  </si>
  <si>
    <t>Laredo</t>
  </si>
  <si>
    <t>Construction Laborer</t>
  </si>
  <si>
    <t>Peakload</t>
  </si>
  <si>
    <t>Port Allen</t>
  </si>
  <si>
    <t>East Baton Rouge</t>
  </si>
  <si>
    <t>LOUISIANA</t>
  </si>
  <si>
    <t>H-400-18248-564961</t>
  </si>
  <si>
    <t>TANDOOR</t>
  </si>
  <si>
    <t>TANDOOR INC.</t>
  </si>
  <si>
    <t>88 EXCHANGE ST</t>
  </si>
  <si>
    <t>n/a</t>
  </si>
  <si>
    <t>PORTLAND</t>
  </si>
  <si>
    <t>MAINE</t>
  </si>
  <si>
    <t>207-775-4259</t>
  </si>
  <si>
    <t xml:space="preserve"> </t>
  </si>
  <si>
    <t>chef</t>
  </si>
  <si>
    <t>Chefs and Head Cooks</t>
  </si>
  <si>
    <t>none</t>
  </si>
  <si>
    <t>specialist in prep n dish out northern indian dishes.</t>
  </si>
  <si>
    <t>Maine</t>
  </si>
  <si>
    <t>H-400-18280-278141</t>
  </si>
  <si>
    <t>Determination Issued - Denied</t>
  </si>
  <si>
    <t>Resource Employment Solutions</t>
  </si>
  <si>
    <t>5900 Lake Ellenor Drive</t>
  </si>
  <si>
    <t>Orlando</t>
  </si>
  <si>
    <t>FLORIDA</t>
  </si>
  <si>
    <t>407-780-1896</t>
  </si>
  <si>
    <t>H2A SOLUTIONS LLC</t>
  </si>
  <si>
    <t>DANIEL MENDOZA</t>
  </si>
  <si>
    <t>RIVERVIEW</t>
  </si>
  <si>
    <t>Packaging Associate</t>
  </si>
  <si>
    <t>Packers and Packagers, Hand</t>
  </si>
  <si>
    <t>Bedford</t>
  </si>
  <si>
    <t>Cook</t>
  </si>
  <si>
    <t>ILLINOIS</t>
  </si>
  <si>
    <t>H-400-18240-051746</t>
  </si>
  <si>
    <t>Determination Issued - Partial Certification</t>
  </si>
  <si>
    <t>Casual Cushion Corporation</t>
  </si>
  <si>
    <t>1686 Overview Drive</t>
  </si>
  <si>
    <t>Rock Hill</t>
  </si>
  <si>
    <t>SOUTH CAROLINA</t>
  </si>
  <si>
    <t>803-329-2932</t>
  </si>
  <si>
    <t>CHARLOTTE IMMIGRATION LAW FIRM</t>
  </si>
  <si>
    <t>BENJAMIN SNYDER</t>
  </si>
  <si>
    <t>CHARLOTTE</t>
  </si>
  <si>
    <t>NORTH CAROLINA</t>
  </si>
  <si>
    <t>Sewer</t>
  </si>
  <si>
    <t>Sewing Machine Operators</t>
  </si>
  <si>
    <t>York</t>
  </si>
  <si>
    <t>H-400-18268-754661</t>
  </si>
  <si>
    <t>ICICLE SEAFOODS, INC.</t>
  </si>
  <si>
    <t>4019 21ST AVENUE WEST</t>
  </si>
  <si>
    <t>SEATTLE</t>
  </si>
  <si>
    <t>WASHINGTON</t>
  </si>
  <si>
    <t>206-281-0988</t>
  </si>
  <si>
    <t>UNITED WORK AND TRAVEL</t>
  </si>
  <si>
    <t>KIMBERLY MAGLIN</t>
  </si>
  <si>
    <t>OWINGS MILLS</t>
  </si>
  <si>
    <t>MARYLAND</t>
  </si>
  <si>
    <t>Seafood Processor</t>
  </si>
  <si>
    <t>Meat, Poultry, and Fish Cutters and Trimmers</t>
  </si>
  <si>
    <t>Dutch Harbor</t>
  </si>
  <si>
    <t>Aleutians Island West</t>
  </si>
  <si>
    <t>ALASKA</t>
  </si>
  <si>
    <t>H-400-18170-207681</t>
  </si>
  <si>
    <t>S &amp; T Magic Enterprises, Inc.</t>
  </si>
  <si>
    <t>2509 Lake Shore Drive</t>
  </si>
  <si>
    <t>407-894-6920</t>
  </si>
  <si>
    <t>THE PIERCE LAW FIRM, LLC</t>
  </si>
  <si>
    <t>ROBERT PIERCE</t>
  </si>
  <si>
    <t>ANNAPOLIS</t>
  </si>
  <si>
    <t>Carnival Worker</t>
  </si>
  <si>
    <t>Amusement and Recreation Attendants</t>
  </si>
  <si>
    <t>Gibsonton</t>
  </si>
  <si>
    <t>Hillsborough</t>
  </si>
  <si>
    <t>H-400-18268-757554</t>
  </si>
  <si>
    <t>206-281-810988</t>
  </si>
  <si>
    <t>Can Line Promation Filler Machinist</t>
  </si>
  <si>
    <t>Packaging and Filling Machine Operators and</t>
  </si>
  <si>
    <t xml:space="preserve">High School/GED </t>
  </si>
  <si>
    <t>Seward</t>
  </si>
  <si>
    <t>Kenai Peninsula</t>
  </si>
  <si>
    <t>H-400-18157-571322</t>
  </si>
  <si>
    <t>Alfresco Home LLC</t>
  </si>
  <si>
    <t>1000 Armand Hammer Blvd</t>
  </si>
  <si>
    <t>Pottstown</t>
  </si>
  <si>
    <t>PENNSYLVANIA</t>
  </si>
  <si>
    <t>610-705-8808</t>
  </si>
  <si>
    <t>FEWA</t>
  </si>
  <si>
    <t>BRANDIE ALEXANDER</t>
  </si>
  <si>
    <t>BAY CITY</t>
  </si>
  <si>
    <t>Material Handler/Warehouse</t>
  </si>
  <si>
    <t>Laborers and Freight, Stock, and Material Movers,</t>
  </si>
  <si>
    <t>Montgomery</t>
  </si>
  <si>
    <t>H-400-18248-566536</t>
  </si>
  <si>
    <t>Elizabeth I Konecsni Inc.</t>
  </si>
  <si>
    <t>Judit European Visage</t>
  </si>
  <si>
    <t>2013 East Carson Street</t>
  </si>
  <si>
    <t>Pittsburgh</t>
  </si>
  <si>
    <t>412-904-3223</t>
  </si>
  <si>
    <t>GOLDSTEIN &amp; ASSOCIATES, LLC</t>
  </si>
  <si>
    <t>MARK GOLDSTEIN</t>
  </si>
  <si>
    <t>PITTSBURGH</t>
  </si>
  <si>
    <t>Manicurist, pedicurist, nail technician</t>
  </si>
  <si>
    <t>Manicurists and Pedicurists</t>
  </si>
  <si>
    <t>Intermittent or Other Temporary Need</t>
  </si>
  <si>
    <t>Allegheny</t>
  </si>
  <si>
    <t>H-400-18289-736503</t>
  </si>
  <si>
    <t>BELLE CITY AMUSEMENTS, INC.</t>
  </si>
  <si>
    <t>1901 S.R. 419</t>
  </si>
  <si>
    <t>(MAIL: P.O. BOX 6269. DELTONA, FL. 32728)</t>
  </si>
  <si>
    <t>LONGWOOD</t>
  </si>
  <si>
    <t>704-239-2853</t>
  </si>
  <si>
    <t>JKJ WORKFORCE AGENCY, INC</t>
  </si>
  <si>
    <t>JAMES JUDKINS</t>
  </si>
  <si>
    <t>HARLINGEN</t>
  </si>
  <si>
    <t>Amusement and Recreation Attendants - Traveling Ca</t>
  </si>
  <si>
    <t>Palmetto</t>
  </si>
  <si>
    <t>Manatee</t>
  </si>
  <si>
    <t>H-400-18204-529274</t>
  </si>
  <si>
    <t>Ravenna MK, Inc.</t>
  </si>
  <si>
    <t>115 South Field Street</t>
  </si>
  <si>
    <t>Dallas</t>
  </si>
  <si>
    <t>214-744-9333</t>
  </si>
  <si>
    <t>MATHUR LAW OFFICES</t>
  </si>
  <si>
    <t>IGNATIUS INOFOMOH</t>
  </si>
  <si>
    <t>DALLAS</t>
  </si>
  <si>
    <t>Bakery Chef</t>
  </si>
  <si>
    <t>Bakers</t>
  </si>
  <si>
    <t>ASHLEY FORET DEES, LLC</t>
  </si>
  <si>
    <t>MICHAEL RICHARD</t>
  </si>
  <si>
    <t>LAKE CHARLES</t>
  </si>
  <si>
    <t>Plumbers, Pipefitters, and Steamfitters</t>
  </si>
  <si>
    <t>Ingleside</t>
  </si>
  <si>
    <t>Nueces</t>
  </si>
  <si>
    <t>H-400-18170-260979</t>
  </si>
  <si>
    <t>Arnoldo Valencia, Jr.</t>
  </si>
  <si>
    <t>Valencia Forestry</t>
  </si>
  <si>
    <t>2500 Monkey Lane</t>
  </si>
  <si>
    <t>PO Box 3</t>
  </si>
  <si>
    <t>Silsbee</t>
  </si>
  <si>
    <t>77656-7575</t>
  </si>
  <si>
    <t>409-373-4049</t>
  </si>
  <si>
    <t>AGWORKS H2, LLC</t>
  </si>
  <si>
    <t>DANIEL BREMER</t>
  </si>
  <si>
    <t>LAKE PARK</t>
  </si>
  <si>
    <t>GEORGIA</t>
  </si>
  <si>
    <t>Tree Planters</t>
  </si>
  <si>
    <t>Forest and Conservation Workers</t>
  </si>
  <si>
    <t>Hardin</t>
  </si>
  <si>
    <t>H-400-18235-745941</t>
  </si>
  <si>
    <t>Fortec Forestry Inc</t>
  </si>
  <si>
    <t>235 Stratford Lane</t>
  </si>
  <si>
    <t>Roseburg</t>
  </si>
  <si>
    <t>OREGON</t>
  </si>
  <si>
    <t>541-733-0557</t>
  </si>
  <si>
    <t>LABOR CONSULTANTS INTERNATIONAL</t>
  </si>
  <si>
    <t>STACEY SPHULER</t>
  </si>
  <si>
    <t>COEUR D'ALENE</t>
  </si>
  <si>
    <t>IDAHO</t>
  </si>
  <si>
    <t>Forestry Worker</t>
  </si>
  <si>
    <t>DOUGLAS</t>
  </si>
  <si>
    <t>H-400-18159-719432</t>
  </si>
  <si>
    <t>Sanctuary on Camelback, Inc.</t>
  </si>
  <si>
    <t>Sanctuary Camelback Mountain Resort and Spa</t>
  </si>
  <si>
    <t>5700 E. McDonald Drive</t>
  </si>
  <si>
    <t>Paradise Valley</t>
  </si>
  <si>
    <t>ARIZONA</t>
  </si>
  <si>
    <t>480-948-2100</t>
  </si>
  <si>
    <t>PABIAN LAW, LLC</t>
  </si>
  <si>
    <t>KEITH PABIAN</t>
  </si>
  <si>
    <t>FRAMINGHAM</t>
  </si>
  <si>
    <t>MASSACHUSETTS</t>
  </si>
  <si>
    <t>Housekeeping Room Attendant</t>
  </si>
  <si>
    <t>Maids and Housekeeping Cleaners</t>
  </si>
  <si>
    <t>Maricopa</t>
  </si>
  <si>
    <t>H-400-18170-144559</t>
  </si>
  <si>
    <t>GoldStar Amusements, Inc.</t>
  </si>
  <si>
    <t>515 Fowler Street</t>
  </si>
  <si>
    <t>Faribault</t>
  </si>
  <si>
    <t>MINNESOTA</t>
  </si>
  <si>
    <t>763-767-2601</t>
  </si>
  <si>
    <t>NA</t>
  </si>
  <si>
    <t>Marrero</t>
  </si>
  <si>
    <t>Jefferson</t>
  </si>
  <si>
    <t>H-400-18275-018749</t>
  </si>
  <si>
    <t>TOUPS CRAWFISH, L.L.C.</t>
  </si>
  <si>
    <t>3695 Basile-Eunice Highway</t>
  </si>
  <si>
    <t>Basile</t>
  </si>
  <si>
    <t>337-432-5000</t>
  </si>
  <si>
    <t>DANIELLE TOUPS YOUNG, ATTORNEY AT LAW, L.L.C.</t>
  </si>
  <si>
    <t>DANIELLE YOUNG</t>
  </si>
  <si>
    <t>EUNICE</t>
  </si>
  <si>
    <t>Crawfish Processor</t>
  </si>
  <si>
    <t>Evangeline</t>
  </si>
  <si>
    <t>H-400-18251-453235</t>
  </si>
  <si>
    <t>Atchafalaya Crawfish Processing, LLC.</t>
  </si>
  <si>
    <t>38815 B  LA Hwy 75</t>
  </si>
  <si>
    <t>Plaquemine</t>
  </si>
  <si>
    <t>Iberville parish</t>
  </si>
  <si>
    <t>225-424-8751</t>
  </si>
  <si>
    <t>COUCH APPLICATION SERVICE ASSISTANCE, LLC.</t>
  </si>
  <si>
    <t>KELLY COUCH</t>
  </si>
  <si>
    <t>NEW ROADS</t>
  </si>
  <si>
    <t>crawfish</t>
  </si>
  <si>
    <t>H-400-18291-578607</t>
  </si>
  <si>
    <t>JLQ CONCESSIONS LLC</t>
  </si>
  <si>
    <t>11719 EAST ASHLAN AVE</t>
  </si>
  <si>
    <t>SANGER</t>
  </si>
  <si>
    <t>CALIFORNIA</t>
  </si>
  <si>
    <t>93657-0000</t>
  </si>
  <si>
    <t>559-696-5471</t>
  </si>
  <si>
    <t>Counter Attendants, Cafeteria, Food Concessions, a</t>
  </si>
  <si>
    <t>Counter Attendants, Cafeteria, Food Concession,</t>
  </si>
  <si>
    <t>Sanger</t>
  </si>
  <si>
    <t>Fresno</t>
  </si>
  <si>
    <t>H-400-18233-768263</t>
  </si>
  <si>
    <t>ODYSSEY FOODS, LLC</t>
  </si>
  <si>
    <t>11634 S. WARPAINT DRIVE</t>
  </si>
  <si>
    <t>PHOENIX</t>
  </si>
  <si>
    <t>602-763-1371</t>
  </si>
  <si>
    <t>PRACTICAL EMPLOYEE SOLUTIONS</t>
  </si>
  <si>
    <t>VERONICA BIRKENSTOCK</t>
  </si>
  <si>
    <t>FRISCO</t>
  </si>
  <si>
    <t>CARNIVAL WORKER</t>
  </si>
  <si>
    <t>Phoenix</t>
  </si>
  <si>
    <t>H-400-18199-575646</t>
  </si>
  <si>
    <t>Clay Lowry Forestry, Inc.</t>
  </si>
  <si>
    <t>2848 Highway 8 S</t>
  </si>
  <si>
    <t>Hermitage</t>
  </si>
  <si>
    <t>ARKANSAS</t>
  </si>
  <si>
    <t>870-463-2492</t>
  </si>
  <si>
    <t>PATRICIA HALL</t>
  </si>
  <si>
    <t>Bradley</t>
  </si>
  <si>
    <t>H-400-18226-695499</t>
  </si>
  <si>
    <t>KDE Equine, LLC d/b/a Steve Asmussen Racing Stable</t>
  </si>
  <si>
    <t>700 Central Avenue</t>
  </si>
  <si>
    <t>Louisville</t>
  </si>
  <si>
    <t>KENTUCKY</t>
  </si>
  <si>
    <t>502-387-4988</t>
  </si>
  <si>
    <t>LAW OFFICES OF RON KATIRAEI</t>
  </si>
  <si>
    <t>RON KATIRAEI</t>
  </si>
  <si>
    <t>NEW YORK</t>
  </si>
  <si>
    <t>Stable Attendant</t>
  </si>
  <si>
    <t>Nonfarm Animal Caretakers</t>
  </si>
  <si>
    <t>New Orleans</t>
  </si>
  <si>
    <t>Orleans</t>
  </si>
  <si>
    <t>H-400-18236-760493</t>
  </si>
  <si>
    <t>Grano Reforestation Inc.</t>
  </si>
  <si>
    <t>559 North Main st</t>
  </si>
  <si>
    <t>Waldron</t>
  </si>
  <si>
    <t>501-282-2821</t>
  </si>
  <si>
    <t>MONICA THODE</t>
  </si>
  <si>
    <t>COEUR D' ALENE</t>
  </si>
  <si>
    <t>Scott</t>
  </si>
  <si>
    <t>H-400-18296-878180</t>
  </si>
  <si>
    <t>Determination Issued - Rejected</t>
  </si>
  <si>
    <t>MID AMERICA FEEDS, INC</t>
  </si>
  <si>
    <t>101 E SEQUOYAH</t>
  </si>
  <si>
    <t>TALALA</t>
  </si>
  <si>
    <t>OKLAHOMA</t>
  </si>
  <si>
    <t>918-275-4292</t>
  </si>
  <si>
    <t>Truck Driver</t>
  </si>
  <si>
    <t>Heavy and Tractor-Trailer Truck Drivers</t>
  </si>
  <si>
    <t>Clean drivers licence:  Class A CDL</t>
  </si>
  <si>
    <t>Talala</t>
  </si>
  <si>
    <t>Rogers</t>
  </si>
  <si>
    <t>H-400-18270-774385</t>
  </si>
  <si>
    <t>Cherokee Plantation Owners, LLC</t>
  </si>
  <si>
    <t>5109 Combahee Road</t>
  </si>
  <si>
    <t>Yemassee</t>
  </si>
  <si>
    <t>843-844-8000</t>
  </si>
  <si>
    <t>Server</t>
  </si>
  <si>
    <t>Waiters and Waitresses</t>
  </si>
  <si>
    <t>Colleton</t>
  </si>
  <si>
    <t>H-400-18247-393361</t>
  </si>
  <si>
    <t>GHM Key West SS LLC</t>
  </si>
  <si>
    <t>Sheraton Suites Key West</t>
  </si>
  <si>
    <t>2001 S. Roosevelt Blvd</t>
  </si>
  <si>
    <t>Key West</t>
  </si>
  <si>
    <t>305-292-9800</t>
  </si>
  <si>
    <t>Global Employment Services Inc.</t>
  </si>
  <si>
    <t>Malcolm Seheult</t>
  </si>
  <si>
    <t>North Bay Village</t>
  </si>
  <si>
    <t>Waiter/Waitress</t>
  </si>
  <si>
    <t>Monreo</t>
  </si>
  <si>
    <t>SAIPAN</t>
  </si>
  <si>
    <t>NORTHERN MARIANA ISLANDS</t>
  </si>
  <si>
    <t>Carpenters</t>
  </si>
  <si>
    <t>Saipan</t>
  </si>
  <si>
    <t>H-400-18242-291240</t>
  </si>
  <si>
    <t>Canamer International, LLC</t>
  </si>
  <si>
    <t>5701 Industry Park Road</t>
  </si>
  <si>
    <t>Winona</t>
  </si>
  <si>
    <t>507-452-1700</t>
  </si>
  <si>
    <t>FREDRIKSON &amp; BYRON, P.A.</t>
  </si>
  <si>
    <t>LOAN HUYNH</t>
  </si>
  <si>
    <t>MINNEAPOLIS</t>
  </si>
  <si>
    <t>Installation Crew Member</t>
  </si>
  <si>
    <t>Installation, Maintenance, and Repair Workers, All</t>
  </si>
  <si>
    <t>Moorhead</t>
  </si>
  <si>
    <t>Clay</t>
  </si>
  <si>
    <t>H-400-18285-085955</t>
  </si>
  <si>
    <t>MT ST HELENS REFORESTATION, INC</t>
  </si>
  <si>
    <t>118 N. MARKET BLVD</t>
  </si>
  <si>
    <t>MAILING: P.O. BOX 971</t>
  </si>
  <si>
    <t>CHEHALIS</t>
  </si>
  <si>
    <t>360-748-8280</t>
  </si>
  <si>
    <t>FOREST AND CONSERVATION WORKER</t>
  </si>
  <si>
    <t>LEWIS</t>
  </si>
  <si>
    <t>STATE OF WASHINGTON EMPLOYMENT DEPARTMENT, OLYMPIA</t>
  </si>
  <si>
    <t>H-400-18218-661547</t>
  </si>
  <si>
    <t>MCINNIS CONSTRUCTION, LLC.</t>
  </si>
  <si>
    <t>260 COMMERCE STREET, SUITE 310</t>
  </si>
  <si>
    <t>MONTGOMERY</t>
  </si>
  <si>
    <t>ALABAMA</t>
  </si>
  <si>
    <t>334-323-3774</t>
  </si>
  <si>
    <t>INFINITY LABOR SOURCE, INC.</t>
  </si>
  <si>
    <t>SAYDE LEONEL DE CERVANTES</t>
  </si>
  <si>
    <t>BUDA</t>
  </si>
  <si>
    <t>Birmingham</t>
  </si>
  <si>
    <t>H-400-18281-637124</t>
  </si>
  <si>
    <t>Heater Specialists, LLC</t>
  </si>
  <si>
    <t>3171 N TOLEDO AVE (STREET)</t>
  </si>
  <si>
    <t>PO BOX 582707 TULSA 74158 (MAILING)</t>
  </si>
  <si>
    <t>TULSA</t>
  </si>
  <si>
    <t>73439-5142</t>
  </si>
  <si>
    <t>918-835-3126</t>
  </si>
  <si>
    <t>LABOR, MADE EASY</t>
  </si>
  <si>
    <t>SHEILA GRAY</t>
  </si>
  <si>
    <t>KINGSTON</t>
  </si>
  <si>
    <t>Welder/Fitter</t>
  </si>
  <si>
    <t>Welders, Cutters, Solderers, and Brazers</t>
  </si>
  <si>
    <t>refractory insulation</t>
  </si>
  <si>
    <t>Tulsa</t>
  </si>
  <si>
    <t>H-400-18261-191394</t>
  </si>
  <si>
    <t>Cove Contracting LLC</t>
  </si>
  <si>
    <t>126 Cove Lane</t>
  </si>
  <si>
    <t>Media</t>
  </si>
  <si>
    <t>610-506-2295</t>
  </si>
  <si>
    <t>MJC Labor Solutions LLC</t>
  </si>
  <si>
    <t>Carl Hemphill</t>
  </si>
  <si>
    <t>Upper Darby</t>
  </si>
  <si>
    <t>Construction helpers</t>
  </si>
  <si>
    <t>One-Time Occurrence</t>
  </si>
  <si>
    <t>Springfield</t>
  </si>
  <si>
    <t>PA</t>
  </si>
  <si>
    <t>H-400-18211-149093</t>
  </si>
  <si>
    <t>Accurate Drilling Systems, Inc.</t>
  </si>
  <si>
    <t>49 N. Industrial Loop</t>
  </si>
  <si>
    <t>LaBelle</t>
  </si>
  <si>
    <t>863-674-0803</t>
  </si>
  <si>
    <t>Hendry</t>
  </si>
  <si>
    <t>Pending</t>
  </si>
  <si>
    <t>H-400-18176-910603</t>
  </si>
  <si>
    <t>PEREZ PINE STRAW INC</t>
  </si>
  <si>
    <t>1809 SUNSET RIDGE DR.</t>
  </si>
  <si>
    <t>MASCOTTE</t>
  </si>
  <si>
    <t>352-552-7459</t>
  </si>
  <si>
    <t>raking and bailing pine needles</t>
  </si>
  <si>
    <t>Landscaping and Groundskeeping Workers</t>
  </si>
  <si>
    <t>LAKE</t>
  </si>
  <si>
    <t>H-400-18210-677942</t>
  </si>
  <si>
    <t>ESTHER SANON</t>
  </si>
  <si>
    <t>1464 EAST 69 STREET</t>
  </si>
  <si>
    <t>BROOKLYN</t>
  </si>
  <si>
    <t>347-668-9563</t>
  </si>
  <si>
    <t>Nanny</t>
  </si>
  <si>
    <t>Childcare Workers</t>
  </si>
  <si>
    <t>Brooklyn</t>
  </si>
  <si>
    <t>Kings</t>
  </si>
  <si>
    <t>H-400-18255-086409</t>
  </si>
  <si>
    <t>Northwood Hospitality, LLC</t>
  </si>
  <si>
    <t>Naples Grande Beach Resort</t>
  </si>
  <si>
    <t>575 Fifth Ave, 23rd Floor</t>
  </si>
  <si>
    <t>New York</t>
  </si>
  <si>
    <t>203-302-9051</t>
  </si>
  <si>
    <t>Veronica Birkenstock</t>
  </si>
  <si>
    <t>Naples</t>
  </si>
  <si>
    <t>Collier</t>
  </si>
  <si>
    <t>H-400-18205-844175</t>
  </si>
  <si>
    <t>Event EZ, LLC</t>
  </si>
  <si>
    <t>physical:  3748 South State Line Street</t>
  </si>
  <si>
    <t>Mailing:  PO Box 132</t>
  </si>
  <si>
    <t>Okeana</t>
  </si>
  <si>
    <t>OHIO</t>
  </si>
  <si>
    <t>205-280-8595</t>
  </si>
  <si>
    <t>Maintenance Helper</t>
  </si>
  <si>
    <t>Helpers--Installation, Maintenance, and Repair</t>
  </si>
  <si>
    <t>Clanton</t>
  </si>
  <si>
    <t>Chilton</t>
  </si>
  <si>
    <t>H-400-18288-939554</t>
  </si>
  <si>
    <t>ROBERT CORY</t>
  </si>
  <si>
    <t>HEART OF AMERICA SHOWS</t>
  </si>
  <si>
    <t>2315 SOUTH 25TH ST.</t>
  </si>
  <si>
    <t>[MAIL: PO BOX 747, PASADENA, TX 77501]</t>
  </si>
  <si>
    <t>78550-0000</t>
  </si>
  <si>
    <t>713-416-7461</t>
  </si>
  <si>
    <t>Mission</t>
  </si>
  <si>
    <t>Hidalgo</t>
  </si>
  <si>
    <t>H-400-18204-374827</t>
  </si>
  <si>
    <t>TCC SANDBLASTING AND COATING LLC</t>
  </si>
  <si>
    <t>5605 SCR 1213</t>
  </si>
  <si>
    <t>MIDLAND</t>
  </si>
  <si>
    <t>432-312-3848</t>
  </si>
  <si>
    <t>ASESORIA JURIDICA MIGRATORIA</t>
  </si>
  <si>
    <t>JOEL TOVAR URESTI</t>
  </si>
  <si>
    <t>el paso</t>
  </si>
  <si>
    <t>CONSTRUCTION MANAGERS</t>
  </si>
  <si>
    <t>Construction Managers</t>
  </si>
  <si>
    <t>H-400-18288-844931</t>
  </si>
  <si>
    <t>VR NE Holdings, LLC</t>
  </si>
  <si>
    <t>Okemo Mountain Resort</t>
  </si>
  <si>
    <t>77 Okemo Ridge Road</t>
  </si>
  <si>
    <t>Ludlow</t>
  </si>
  <si>
    <t>VERMONT</t>
  </si>
  <si>
    <t>802-228-1966</t>
  </si>
  <si>
    <t>FRAGOMEN, DEL REY, BERNSEN &amp; LOEWY, LLP</t>
  </si>
  <si>
    <t>CHAD BLOCKER</t>
  </si>
  <si>
    <t>LOS ANGELES</t>
  </si>
  <si>
    <t>Food Preparation Worker</t>
  </si>
  <si>
    <t>Combined Food Preparation and Serving Workers,</t>
  </si>
  <si>
    <t>Windsor</t>
  </si>
  <si>
    <t>H-400-18197-986262</t>
  </si>
  <si>
    <t>Woodstock Resort Corporation</t>
  </si>
  <si>
    <t>Woodstock Inn and Resort</t>
  </si>
  <si>
    <t>14 The Green</t>
  </si>
  <si>
    <t>Woodstock</t>
  </si>
  <si>
    <t>802-457-6650</t>
  </si>
  <si>
    <t>TOCCI &amp; LEE, LLC</t>
  </si>
  <si>
    <t>MATTHEW LEE</t>
  </si>
  <si>
    <t>CENTERVILLE</t>
  </si>
  <si>
    <t>Banquet Captains</t>
  </si>
  <si>
    <t>First-Line Supervisors of Food Preparation and</t>
  </si>
  <si>
    <t>H-400-18262-396829</t>
  </si>
  <si>
    <t>Boyd's Seafood Inc.</t>
  </si>
  <si>
    <t>227 Dike Road</t>
  </si>
  <si>
    <t>PO Box 76, Texas City, TX 77592 (Mailing)</t>
  </si>
  <si>
    <t>Texas City</t>
  </si>
  <si>
    <t>409-945-4001</t>
  </si>
  <si>
    <t>ASHLEY DEES</t>
  </si>
  <si>
    <t>Galveston</t>
  </si>
  <si>
    <t>H-400-18229-358918</t>
  </si>
  <si>
    <t>Cowboy Kettle Corn</t>
  </si>
  <si>
    <t>830 FM 2537</t>
  </si>
  <si>
    <t>San Antonio</t>
  </si>
  <si>
    <t>210-825-0583</t>
  </si>
  <si>
    <t>H-400-18297-641278</t>
  </si>
  <si>
    <t>HUNGRY MOOSE MARKET, INC.</t>
  </si>
  <si>
    <t>209 ASPEN LEAF DR.</t>
  </si>
  <si>
    <t>BIG SKY</t>
  </si>
  <si>
    <t>MONTANA</t>
  </si>
  <si>
    <t>406-995-3045</t>
  </si>
  <si>
    <t>Deli Staff</t>
  </si>
  <si>
    <t>Food Preparation Workers</t>
  </si>
  <si>
    <t>Big Sky</t>
  </si>
  <si>
    <t>Gallatin/Madison</t>
  </si>
  <si>
    <t>H-400-18206-729851</t>
  </si>
  <si>
    <t>DFW Operating Company, LLC</t>
  </si>
  <si>
    <t>Hilton DFW Lakes Executive Conference Center</t>
  </si>
  <si>
    <t>1800 State Highway 26 E</t>
  </si>
  <si>
    <t>Grapevine</t>
  </si>
  <si>
    <t>817-481-8444</t>
  </si>
  <si>
    <t>Frisco</t>
  </si>
  <si>
    <t>Housekeeper</t>
  </si>
  <si>
    <t>Tarrant</t>
  </si>
  <si>
    <t>H-400-18257-261958</t>
  </si>
  <si>
    <t>R. Franco Restoration Inc.</t>
  </si>
  <si>
    <t>11083 W. Stayton Rd SE</t>
  </si>
  <si>
    <t>Aumsville</t>
  </si>
  <si>
    <t>503-749-1517</t>
  </si>
  <si>
    <t>Marion</t>
  </si>
  <si>
    <t>H-400-18240-717887</t>
  </si>
  <si>
    <t>Umpqua Valley Forestry, Inc.</t>
  </si>
  <si>
    <t>1225 West Fairview Drive</t>
  </si>
  <si>
    <t>541-729-9424</t>
  </si>
  <si>
    <t>BENJAMIN BEIJING WANG, P.C.</t>
  </si>
  <si>
    <t>BENJAMIN WANG</t>
  </si>
  <si>
    <t>EUGENE</t>
  </si>
  <si>
    <t>Lane</t>
  </si>
  <si>
    <t>H-400-18263-071642</t>
  </si>
  <si>
    <t>Aloma Land &amp; Forest LLC</t>
  </si>
  <si>
    <t>70 E. 2125 S.</t>
  </si>
  <si>
    <t>Oakley</t>
  </si>
  <si>
    <t>208-431-8787</t>
  </si>
  <si>
    <t>GIDEON COOPER</t>
  </si>
  <si>
    <t>COEUR D ALENE</t>
  </si>
  <si>
    <t>LaGrange</t>
  </si>
  <si>
    <t>Troup</t>
  </si>
  <si>
    <t>H-400-18227-852754</t>
  </si>
  <si>
    <t>Kudu Xpress, LLC</t>
  </si>
  <si>
    <t>9075 Loree Lane</t>
  </si>
  <si>
    <t>Arlington</t>
  </si>
  <si>
    <t>NEBRASKA</t>
  </si>
  <si>
    <t>402-210-2014</t>
  </si>
  <si>
    <t>GOLDEN OPPORTUNITIES INT. LLC</t>
  </si>
  <si>
    <t>HELEEN VAN TONDER</t>
  </si>
  <si>
    <t>SEVIERVILLE</t>
  </si>
  <si>
    <t>TENNESSEE</t>
  </si>
  <si>
    <t>Farm Equipment Mechanic</t>
  </si>
  <si>
    <t>Farm Equipment Mechanics and Service Technicians</t>
  </si>
  <si>
    <t>Washington</t>
  </si>
  <si>
    <t>H-400-18276-671266</t>
  </si>
  <si>
    <t>Hap Hansen Training Stables</t>
  </si>
  <si>
    <t>2530 Lone Jack Rd</t>
  </si>
  <si>
    <t>Encinitas</t>
  </si>
  <si>
    <t>619-540-2622</t>
  </si>
  <si>
    <t>MJA INTERNATIONAL LAW GROUP, APC</t>
  </si>
  <si>
    <t>MARTIN ARBURUA</t>
  </si>
  <si>
    <t>SOLANA BEACH</t>
  </si>
  <si>
    <t>Horse Show Groom</t>
  </si>
  <si>
    <t>Thermal</t>
  </si>
  <si>
    <t>Riverside</t>
  </si>
  <si>
    <t>H-400-18264-741860</t>
  </si>
  <si>
    <t>Lovin Equipment and Sales, Inc.</t>
  </si>
  <si>
    <t>756 Sweetwater Rd.</t>
  </si>
  <si>
    <t>Robbinsville</t>
  </si>
  <si>
    <t>828-479-4788</t>
  </si>
  <si>
    <t>ZACHARY COOPER</t>
  </si>
  <si>
    <t>Highway Maintenance Worker</t>
  </si>
  <si>
    <t>Highway Maintenance Workers</t>
  </si>
  <si>
    <t>Graham</t>
  </si>
  <si>
    <t>H-400-18278-153003</t>
  </si>
  <si>
    <t>Sunset Forestry, Inc.</t>
  </si>
  <si>
    <t>3645 Avenue G</t>
  </si>
  <si>
    <t>White City</t>
  </si>
  <si>
    <t>541-973-7094</t>
  </si>
  <si>
    <t>Jackson</t>
  </si>
  <si>
    <t>H-400-18283-549718</t>
  </si>
  <si>
    <t>WILDERNESS HOTEL &amp; RESORT, INC.</t>
  </si>
  <si>
    <t>501 EAST ADAMS ST</t>
  </si>
  <si>
    <t>WISCONSIN DELLS</t>
  </si>
  <si>
    <t>WISCONSIN</t>
  </si>
  <si>
    <t>608-253-9729</t>
  </si>
  <si>
    <t>MARTINEZ &amp; SORDO, P.A.</t>
  </si>
  <si>
    <t>EMILIO MARTINEZ</t>
  </si>
  <si>
    <t>MIAMI</t>
  </si>
  <si>
    <t>HOUSEKEEPER</t>
  </si>
  <si>
    <t>SAUK</t>
  </si>
  <si>
    <t>H-400-18285-208705</t>
  </si>
  <si>
    <t>TEXAS GENERAL BUILDERS LLC</t>
  </si>
  <si>
    <t>1130 MARLEEN STREET</t>
  </si>
  <si>
    <t>HOUSTON</t>
  </si>
  <si>
    <t>832-716-8560</t>
  </si>
  <si>
    <t>TREBOL STAFFING SOLUTIONS</t>
  </si>
  <si>
    <t>ERICKA LOPEZ</t>
  </si>
  <si>
    <t>AUSTIN</t>
  </si>
  <si>
    <t>CONSTRUCTION LABORER</t>
  </si>
  <si>
    <t>H-400-18302-260755</t>
  </si>
  <si>
    <t>Green Mountain Forestry, LLC</t>
  </si>
  <si>
    <t>2319 Holcomb Road</t>
  </si>
  <si>
    <t>Ringgold</t>
  </si>
  <si>
    <t>706-937-7116</t>
  </si>
  <si>
    <t>Tree Planter</t>
  </si>
  <si>
    <t>Catoosa</t>
  </si>
  <si>
    <t>H-400-18284-843720</t>
  </si>
  <si>
    <t>GREEN BOYS LAWNCARE, INC.</t>
  </si>
  <si>
    <t>6505 SW 61st St.</t>
  </si>
  <si>
    <t>TOPEKA</t>
  </si>
  <si>
    <t>KANSAS</t>
  </si>
  <si>
    <t>785-249-0121</t>
  </si>
  <si>
    <t>lawn maintenance</t>
  </si>
  <si>
    <t>Topeka</t>
  </si>
  <si>
    <t>SHAWNEE</t>
  </si>
  <si>
    <t>H-400-18298-946056</t>
  </si>
  <si>
    <t>Cobra Stone, Inc.</t>
  </si>
  <si>
    <t>1085 CR 239</t>
  </si>
  <si>
    <t>Florence</t>
  </si>
  <si>
    <t>512-746-5600</t>
  </si>
  <si>
    <t>FISHERBROYLES, LLP</t>
  </si>
  <si>
    <t>Kevin Lashus</t>
  </si>
  <si>
    <t>Austin</t>
  </si>
  <si>
    <t>Laborer</t>
  </si>
  <si>
    <t>Rock Splitters, Quarry</t>
  </si>
  <si>
    <t>Lueders</t>
  </si>
  <si>
    <t>Shackelford</t>
  </si>
  <si>
    <t>Imperial Pacific International (CNMI) LLC</t>
  </si>
  <si>
    <t>Imperial Pacific Resort Hotel-Saipan</t>
  </si>
  <si>
    <t>670-237-9950</t>
  </si>
  <si>
    <t>HASSELBACK LAW OFFICE, LLC</t>
  </si>
  <si>
    <t>GEORGE HASSELBACK</t>
  </si>
  <si>
    <t>Structural Iron and Steel Workers</t>
  </si>
  <si>
    <t>Other</t>
  </si>
  <si>
    <t>MICHIGAN</t>
  </si>
  <si>
    <t>WILLIAM VELIE, ATTORNEY AT LAW, PLLC</t>
  </si>
  <si>
    <t>William Velie</t>
  </si>
  <si>
    <t>NORMAN</t>
  </si>
  <si>
    <t>Show Horse Groom</t>
  </si>
  <si>
    <t>Wayne</t>
  </si>
  <si>
    <t>Thoroughbred Racehorse Groom</t>
  </si>
  <si>
    <t>H-400-18318-074325</t>
  </si>
  <si>
    <t>SCREWS + STILETTOS</t>
  </si>
  <si>
    <t>4709 TRIBUTE TRAIL</t>
  </si>
  <si>
    <t>KISSIMMEE</t>
  </si>
  <si>
    <t>561-881-6722</t>
  </si>
  <si>
    <t>Childcare Worker</t>
  </si>
  <si>
    <t>Associate's</t>
  </si>
  <si>
    <t>Early childhood development</t>
  </si>
  <si>
    <t>Early childhood development, ileostomy care, gastroparesis</t>
  </si>
  <si>
    <t>Kissimmee</t>
  </si>
  <si>
    <t>FL</t>
  </si>
  <si>
    <t>H-400-18319-924016</t>
  </si>
  <si>
    <t>Paul's Lawn &amp; Landscape, LLC</t>
  </si>
  <si>
    <t>201 King Lane</t>
  </si>
  <si>
    <t>Leander</t>
  </si>
  <si>
    <t>512-553-5296</t>
  </si>
  <si>
    <t>SAM HADDAD, ATTORNEY AT LAW</t>
  </si>
  <si>
    <t>SAM HADDAD</t>
  </si>
  <si>
    <t>landscape laborer</t>
  </si>
  <si>
    <t>Williamson</t>
  </si>
  <si>
    <t>H-400-18307-680442</t>
  </si>
  <si>
    <t>Glen Flora Farm Holdings, LLC</t>
  </si>
  <si>
    <t>Glen Flora Farms</t>
  </si>
  <si>
    <t>19820 N 7th Street</t>
  </si>
  <si>
    <t>Ste. 260</t>
  </si>
  <si>
    <t>602-337-8678</t>
  </si>
  <si>
    <t>Corporate &amp; Employee Services</t>
  </si>
  <si>
    <t>Charles Thurgood</t>
  </si>
  <si>
    <t>Phoeinx</t>
  </si>
  <si>
    <t>Nursery worker</t>
  </si>
  <si>
    <t>Farmworkers and Laborers, Crop, Nursery, and</t>
  </si>
  <si>
    <t>Glen Flora</t>
  </si>
  <si>
    <t>Wharton</t>
  </si>
  <si>
    <t>H-400-18240-143684</t>
  </si>
  <si>
    <t>Jay Russell Foods, LLC</t>
  </si>
  <si>
    <t>Russell Foods</t>
  </si>
  <si>
    <t>1764 CR 2856</t>
  </si>
  <si>
    <t>MAILING:  PO Box 296 Hughes Springs, Texas 75656</t>
  </si>
  <si>
    <t>Daingerfield</t>
  </si>
  <si>
    <t>903-445-2499</t>
  </si>
  <si>
    <t>Practical Employee Solutions</t>
  </si>
  <si>
    <t>Cass</t>
  </si>
  <si>
    <t>H-400-18306-522836</t>
  </si>
  <si>
    <t>GOLDEN WEST CONCESSIONS, INC</t>
  </si>
  <si>
    <t>4957 COCONINO WAY</t>
  </si>
  <si>
    <t>SAN DIEGO</t>
  </si>
  <si>
    <t>92117-0000</t>
  </si>
  <si>
    <t>858-273-4511</t>
  </si>
  <si>
    <t>Imperial</t>
  </si>
  <si>
    <t>H-400-18256-500640</t>
  </si>
  <si>
    <t>NIPPON SUISAN (U.S.A.), INC.</t>
  </si>
  <si>
    <t>NISSUI</t>
  </si>
  <si>
    <t>15400 NE 90TH STREET</t>
  </si>
  <si>
    <t>SUITE 100</t>
  </si>
  <si>
    <t>REDMOND</t>
  </si>
  <si>
    <t>425-869-1703</t>
  </si>
  <si>
    <t>DAVIS WRIGHT TREMAINE LLP</t>
  </si>
  <si>
    <t>RICHARD RAWSON</t>
  </si>
  <si>
    <t>Seafood Processing Technician (Surimi and Roe)</t>
  </si>
  <si>
    <t>Cutting and Slicing Machine Setters, Operators,</t>
  </si>
  <si>
    <t>Aleutian Islands West</t>
  </si>
  <si>
    <t>H-400-18316-089260</t>
  </si>
  <si>
    <t>Turf Appeal, Inc. - Lackland</t>
  </si>
  <si>
    <t>2254 Brian McElroy Dr.</t>
  </si>
  <si>
    <t>Corp mailing: PO Box 891255  Oklahoma City, OK 73189</t>
  </si>
  <si>
    <t>405-869-9755</t>
  </si>
  <si>
    <t>MAS LABOR H2B, LLC</t>
  </si>
  <si>
    <t>THOMAS BORTNYK</t>
  </si>
  <si>
    <t>CHARLOTTESVILLE</t>
  </si>
  <si>
    <t>VIRGINIA</t>
  </si>
  <si>
    <t>Landscape Laborer</t>
  </si>
  <si>
    <t>Bexar</t>
  </si>
  <si>
    <t>H-400-18320-045262</t>
  </si>
  <si>
    <t>Determination Issued - Certification (Returned)</t>
  </si>
  <si>
    <t>Starnes-Parker Installations, Inc.</t>
  </si>
  <si>
    <t>2103 American Way</t>
  </si>
  <si>
    <t>225-749-6655</t>
  </si>
  <si>
    <t>Amigos Labor Solutions, Inc.</t>
  </si>
  <si>
    <t>Robert Wingfield</t>
  </si>
  <si>
    <t>Helper Maintenance Technician</t>
  </si>
  <si>
    <t>West Baton Rouge</t>
  </si>
  <si>
    <t>H-400-18299-065379</t>
  </si>
  <si>
    <t>AARK Enterprises, Inc.</t>
  </si>
  <si>
    <t>3429 Acy Rd.</t>
  </si>
  <si>
    <t>Vernon</t>
  </si>
  <si>
    <t>850-535-2227</t>
  </si>
  <si>
    <t>LAW OFFICE OF MICHELE CONTRERAS, LLC</t>
  </si>
  <si>
    <t>MICHELE CONTRERAS</t>
  </si>
  <si>
    <t>Cherry Hill</t>
  </si>
  <si>
    <t>NEW JERSEY</t>
  </si>
  <si>
    <t>H-400-18299-989967</t>
  </si>
  <si>
    <t>Green Teams, Inc.</t>
  </si>
  <si>
    <t>731 Industrial Blvd.</t>
  </si>
  <si>
    <t>Bryan</t>
  </si>
  <si>
    <t>979-823-7551</t>
  </si>
  <si>
    <t>MASLABOR H2B, LLC</t>
  </si>
  <si>
    <t>Brazos</t>
  </si>
  <si>
    <t>H-400-18316-369283</t>
  </si>
  <si>
    <t>SWYEAR AMUSEMENTS, INC</t>
  </si>
  <si>
    <t>2622 KAISER ROAD</t>
  </si>
  <si>
    <t>NEW ATHENS</t>
  </si>
  <si>
    <t>618-407-1945</t>
  </si>
  <si>
    <t>New Athens</t>
  </si>
  <si>
    <t>St Clair</t>
  </si>
  <si>
    <t>H-400-18249-073671</t>
  </si>
  <si>
    <t>Diamondback Landscaping &amp; Lawncare, Inc.</t>
  </si>
  <si>
    <t>294 Hidden Farms Dr</t>
  </si>
  <si>
    <t>San Marcos</t>
  </si>
  <si>
    <t>512-392-3808</t>
  </si>
  <si>
    <t>FEDERATION OF EMPLOYERS AND WORKERS OF AMERICA</t>
  </si>
  <si>
    <t>VANESSA GARCIA</t>
  </si>
  <si>
    <t>Guadalupe</t>
  </si>
  <si>
    <t>H-400-18304-883530</t>
  </si>
  <si>
    <t>GroundSystems, Inc. - Hamilton</t>
  </si>
  <si>
    <t>11315 Williamson Road</t>
  </si>
  <si>
    <t>Blue Ash</t>
  </si>
  <si>
    <t>800-570-0213</t>
  </si>
  <si>
    <t>MAS Labor H-2B, LLC</t>
  </si>
  <si>
    <t>Kirchner Meagan</t>
  </si>
  <si>
    <t>Lovingston</t>
  </si>
  <si>
    <t>Landscape Laborers</t>
  </si>
  <si>
    <t>Hamilton</t>
  </si>
  <si>
    <t>WEST CHESTER</t>
  </si>
  <si>
    <t>Thomas Bortnyk</t>
  </si>
  <si>
    <t>West Chester</t>
  </si>
  <si>
    <t>Chester</t>
  </si>
  <si>
    <t>H-400-18305-525871</t>
  </si>
  <si>
    <t>Juan D. Maldonado Enterprise Corp</t>
  </si>
  <si>
    <t>Maldonado Nursery Landscape &amp; Irrigation</t>
  </si>
  <si>
    <t>3011 Hwy 90 West</t>
  </si>
  <si>
    <t>Seguin</t>
  </si>
  <si>
    <t>830-372-3879</t>
  </si>
  <si>
    <t>JACKSON LEWIS, PC</t>
  </si>
  <si>
    <t>ENRIQUE MACIEL-MATOS</t>
  </si>
  <si>
    <t>H-400-18305-183641</t>
  </si>
  <si>
    <t>Tender Care Lawn Service, LLC</t>
  </si>
  <si>
    <t>1497 W. Houston River Road</t>
  </si>
  <si>
    <t>Sulphur</t>
  </si>
  <si>
    <t>337-313-3002</t>
  </si>
  <si>
    <t>AMIGOS LABOR SOLUTIONS, INC.</t>
  </si>
  <si>
    <t>Calcasieu Parish</t>
  </si>
  <si>
    <t>H-400-18307-330974</t>
  </si>
  <si>
    <t>Westar Environmental, LLC</t>
  </si>
  <si>
    <t>42768 N. Murphy Ave</t>
  </si>
  <si>
    <t>Queen Creek</t>
  </si>
  <si>
    <t>480-279-1515</t>
  </si>
  <si>
    <t>Landscape laborer</t>
  </si>
  <si>
    <t>H-400-18306-995375</t>
  </si>
  <si>
    <t>MANOR VIEW FARM , INC.</t>
  </si>
  <si>
    <t>15601 MANOR ROAD</t>
  </si>
  <si>
    <t>MONKTON</t>
  </si>
  <si>
    <t>410-771-4700</t>
  </si>
  <si>
    <t>WORKFORCE ADVANTAGE</t>
  </si>
  <si>
    <t>FERNANDO SAENZ</t>
  </si>
  <si>
    <t>Richmond</t>
  </si>
  <si>
    <t>Nursery Grounds Laborer</t>
  </si>
  <si>
    <t>BALTIMORE</t>
  </si>
  <si>
    <t>H-400-18243-404470</t>
  </si>
  <si>
    <t>East Wind LLC</t>
  </si>
  <si>
    <t>267 Indian Springs Drive</t>
  </si>
  <si>
    <t>256-627-3351</t>
  </si>
  <si>
    <t>WALLER LANSDEN DORTCH AND DAVIS, LLP</t>
  </si>
  <si>
    <t>HON-VINH DUONG</t>
  </si>
  <si>
    <t>NASHVILLE</t>
  </si>
  <si>
    <t>Maintenance Personnel</t>
  </si>
  <si>
    <t>Maintenance and Repair Workers, General</t>
  </si>
  <si>
    <t>Breckenridge</t>
  </si>
  <si>
    <t>Summit</t>
  </si>
  <si>
    <t>H-400-18215-285648</t>
  </si>
  <si>
    <t>Dell Ridge Farm, LLC</t>
  </si>
  <si>
    <t>3964 Winchester Road</t>
  </si>
  <si>
    <t>Lexington</t>
  </si>
  <si>
    <t>859-299-5706</t>
  </si>
  <si>
    <t>CONLEY LAW GROUP, PLLC</t>
  </si>
  <si>
    <t>ELIZABETH BUCKLEY</t>
  </si>
  <si>
    <t>LEXINGTON</t>
  </si>
  <si>
    <t>Off-site Stable Attendant</t>
  </si>
  <si>
    <t>Fayette</t>
  </si>
  <si>
    <t>H-400-18240-344401</t>
  </si>
  <si>
    <t>Yellowstone Landscape-Central, Inc.</t>
  </si>
  <si>
    <t>10892 Shadow Wood</t>
  </si>
  <si>
    <t>Houston</t>
  </si>
  <si>
    <t>713-462-8552</t>
  </si>
  <si>
    <t>Travis</t>
  </si>
  <si>
    <t>LAURA TREVINO</t>
  </si>
  <si>
    <t>H-400-18257-649394</t>
  </si>
  <si>
    <t>PREMIER PACIFIC SEAFOODS INC.</t>
  </si>
  <si>
    <t>333 FIRST AVENUE WEST</t>
  </si>
  <si>
    <t>206-286-8584</t>
  </si>
  <si>
    <t>Seafood Processing Technicians (Surimi and Roe)</t>
  </si>
  <si>
    <t>Aleutians W Census Area</t>
  </si>
  <si>
    <t>H-400-18241-586143</t>
  </si>
  <si>
    <t>Mid-America Lawn Maintenance Co. Inc.</t>
  </si>
  <si>
    <t>11427 Warnen Road</t>
  </si>
  <si>
    <t>Maryland Heights</t>
  </si>
  <si>
    <t>MISSOURI</t>
  </si>
  <si>
    <t>314-434-9527</t>
  </si>
  <si>
    <t>Landscape Worker</t>
  </si>
  <si>
    <t>St. Louis</t>
  </si>
  <si>
    <t>H-400-18275-523357</t>
  </si>
  <si>
    <t>Gladys' Seafood Inc.</t>
  </si>
  <si>
    <t>996 FM 2001</t>
  </si>
  <si>
    <t>Mailing: P.O. Box 97, Buda, TX 78610</t>
  </si>
  <si>
    <t>Buda</t>
  </si>
  <si>
    <t>512-497-8784</t>
  </si>
  <si>
    <t>FEDERATION OF EMPLOYERS &amp; WORKERS OF AMERICA</t>
  </si>
  <si>
    <t>MONSERRAT DANNELS</t>
  </si>
  <si>
    <t>Freezer / Crawfish Worker</t>
  </si>
  <si>
    <t>Hays</t>
  </si>
  <si>
    <t>H-400-18295-251970</t>
  </si>
  <si>
    <t>CONTESSA RACING, INC.</t>
  </si>
  <si>
    <t>82 Burgess Road</t>
  </si>
  <si>
    <t>Hoosick Falls</t>
  </si>
  <si>
    <t>12090-4720</t>
  </si>
  <si>
    <t>732-620-4422</t>
  </si>
  <si>
    <t>WHITEMAN OSTERMAN &amp; HANNA LLP</t>
  </si>
  <si>
    <t>Leonard D'ARRIGO</t>
  </si>
  <si>
    <t>Albany</t>
  </si>
  <si>
    <t>Groom</t>
  </si>
  <si>
    <t>Elmont</t>
  </si>
  <si>
    <t>Nassau</t>
  </si>
  <si>
    <t>Malvern</t>
  </si>
  <si>
    <t>LOVINGSTON</t>
  </si>
  <si>
    <t>Grounds/Maintenance Specialist</t>
  </si>
  <si>
    <t>LINDA SEALS</t>
  </si>
  <si>
    <t>H-400-18304-184828</t>
  </si>
  <si>
    <t>St. Louis Select Landscaping &amp; Lawn Care, LLC</t>
  </si>
  <si>
    <t>2701 Williams Creek Rd.</t>
  </si>
  <si>
    <t>High Ridge</t>
  </si>
  <si>
    <t>314-568-6550</t>
  </si>
  <si>
    <t>LABOR CONSULTANTS</t>
  </si>
  <si>
    <t>ASHLEY WRIGHT</t>
  </si>
  <si>
    <t>H-400-18309-230170</t>
  </si>
  <si>
    <t>Ennis-Flint, Inc.</t>
  </si>
  <si>
    <t>4161 Piedmont Parkway</t>
  </si>
  <si>
    <t>Suite 370</t>
  </si>
  <si>
    <t>Greensboro</t>
  </si>
  <si>
    <t>336-308-3826</t>
  </si>
  <si>
    <t>Helpers--Production Workers</t>
  </si>
  <si>
    <t>Thomasville</t>
  </si>
  <si>
    <t>Davidson</t>
  </si>
  <si>
    <t>H-400-18306-240265</t>
  </si>
  <si>
    <t>Paradise Plantscapes, Inc.</t>
  </si>
  <si>
    <t>108 Lesin Broussard Rd.</t>
  </si>
  <si>
    <t>Lafayette</t>
  </si>
  <si>
    <t>337-886-1125</t>
  </si>
  <si>
    <t>H-400-18318-055390</t>
  </si>
  <si>
    <t>Krause Landscape Contractors, Inc.</t>
  </si>
  <si>
    <t>2432 Joe Field Rd.</t>
  </si>
  <si>
    <t>806-373-4591</t>
  </si>
  <si>
    <t>Robert Wingfield, Jr.</t>
  </si>
  <si>
    <t>H-400-18306-223230</t>
  </si>
  <si>
    <t>Gallatin</t>
  </si>
  <si>
    <t>H-400-18253-294083</t>
  </si>
  <si>
    <t>NC 3100 OCEAN AVENUE LLC</t>
  </si>
  <si>
    <t>3100 OCEAN AVENUE</t>
  </si>
  <si>
    <t>732-943-0111</t>
  </si>
  <si>
    <t>SERGE BAUER PC</t>
  </si>
  <si>
    <t>SERGE BAUER</t>
  </si>
  <si>
    <t>CHEVY CHASE</t>
  </si>
  <si>
    <t>Food Processor</t>
  </si>
  <si>
    <t>KINGS</t>
  </si>
  <si>
    <t>H-400-18306-259188</t>
  </si>
  <si>
    <t>LA Rain Pros</t>
  </si>
  <si>
    <t>Rain Pros</t>
  </si>
  <si>
    <t>603 Mt. Zion Road</t>
  </si>
  <si>
    <t>Shreveport</t>
  </si>
  <si>
    <t>318-686-0504</t>
  </si>
  <si>
    <t>Gutter Installation - Helpers</t>
  </si>
  <si>
    <t>Helpers, Construction Trades, All Other</t>
  </si>
  <si>
    <t>Caddo</t>
  </si>
  <si>
    <t>H-400-18303-855445</t>
  </si>
  <si>
    <t>Downey Drilling</t>
  </si>
  <si>
    <t>PO Box 278</t>
  </si>
  <si>
    <t>75471 RD 435</t>
  </si>
  <si>
    <t>308-324-2303</t>
  </si>
  <si>
    <t>SOUTHERN IMPACT</t>
  </si>
  <si>
    <t>Lesli Downs</t>
  </si>
  <si>
    <t>Dawson</t>
  </si>
  <si>
    <t>H-400-18306-019536</t>
  </si>
  <si>
    <t>CASEY'S RIDES, INC.</t>
  </si>
  <si>
    <t>11044 US HWY 431</t>
  </si>
  <si>
    <t>UTICA</t>
  </si>
  <si>
    <t>270-570-4497</t>
  </si>
  <si>
    <t>Utica</t>
  </si>
  <si>
    <t>Daviess</t>
  </si>
  <si>
    <t>H-400-18319-376921</t>
  </si>
  <si>
    <t>Gray Plantation, LLC</t>
  </si>
  <si>
    <t>6150 Graywood Parkway</t>
  </si>
  <si>
    <t>Lake Charles</t>
  </si>
  <si>
    <t>337-562-1663</t>
  </si>
  <si>
    <t>Calcasieu</t>
  </si>
  <si>
    <t>H-400-18322-470734</t>
  </si>
  <si>
    <t>Level 5, LLC</t>
  </si>
  <si>
    <t>DBA Country Inn &amp; Suites</t>
  </si>
  <si>
    <t>1105 Central Ave.</t>
  </si>
  <si>
    <t>Kearney</t>
  </si>
  <si>
    <t>308-338-1475</t>
  </si>
  <si>
    <t>Buffalo</t>
  </si>
  <si>
    <t>H-400-18278-962601</t>
  </si>
  <si>
    <t>Shamrock Lawn &amp; Landscaping, LLC</t>
  </si>
  <si>
    <t>U.S. Lawns of Hampton Roads</t>
  </si>
  <si>
    <t>632 50th Street</t>
  </si>
  <si>
    <t>Newport News</t>
  </si>
  <si>
    <t>757-224-6675</t>
  </si>
  <si>
    <t>Newport News City</t>
  </si>
  <si>
    <t>SIOUX CITY BRICK &amp; TILE COMPANY</t>
  </si>
  <si>
    <t>SIOUX CITY</t>
  </si>
  <si>
    <t>IOWA</t>
  </si>
  <si>
    <t>WORK ABROAD NETWORK LLC</t>
  </si>
  <si>
    <t>TINA ANDREW</t>
  </si>
  <si>
    <t>PRODUCTION WORKER</t>
  </si>
  <si>
    <t>Production Workers, All Other</t>
  </si>
  <si>
    <t>NONE</t>
  </si>
  <si>
    <t>H-400-18267-499323</t>
  </si>
  <si>
    <t>H-400-18302-828252</t>
  </si>
  <si>
    <t>The Grass Patch, Inc.</t>
  </si>
  <si>
    <t>633 CR 175</t>
  </si>
  <si>
    <t>512-616-0221</t>
  </si>
  <si>
    <t>KEVIN LASHUS</t>
  </si>
  <si>
    <t>310 SOUTH FLOYD BOULEVARD</t>
  </si>
  <si>
    <t>H-400-18302-517966</t>
  </si>
  <si>
    <t>Permian Basin Landscape Specialties, Inc.</t>
  </si>
  <si>
    <t>3323 N. Midland Drive</t>
  </si>
  <si>
    <t>Ste. 113-120</t>
  </si>
  <si>
    <t>Midland</t>
  </si>
  <si>
    <t>432-684-0906</t>
  </si>
  <si>
    <t>H-400-18312-750427</t>
  </si>
  <si>
    <t>CLM Attractions, LLC</t>
  </si>
  <si>
    <t>Twisted Amusements</t>
  </si>
  <si>
    <t>2801 Holly Road</t>
  </si>
  <si>
    <t>Corpus Christi</t>
  </si>
  <si>
    <t>806-438-1183</t>
  </si>
  <si>
    <t>H-400-18270-484125</t>
  </si>
  <si>
    <t>Challenger Sports Corp.</t>
  </si>
  <si>
    <t>8263 Flint Street</t>
  </si>
  <si>
    <t>Lenexa</t>
  </si>
  <si>
    <t>913-599-4884</t>
  </si>
  <si>
    <t>Soccer Instructor</t>
  </si>
  <si>
    <t>Recreation Workers</t>
  </si>
  <si>
    <t>Physical Education, Sport &amp; Leisure, or a related field.</t>
  </si>
  <si>
    <t>Oregon City</t>
  </si>
  <si>
    <t>Clackamas</t>
  </si>
  <si>
    <t>H-400-18260-637935</t>
  </si>
  <si>
    <t>Cerruti Landscaping, Inc.</t>
  </si>
  <si>
    <t>2808 A Avenue</t>
  </si>
  <si>
    <t>Newportville</t>
  </si>
  <si>
    <t>215-788-1818</t>
  </si>
  <si>
    <t>Bucks</t>
  </si>
  <si>
    <t>H-400-18300-719265</t>
  </si>
  <si>
    <t>Benchmark Landscapes, LLC</t>
  </si>
  <si>
    <t>6046 Old Camp Bullis Rd.</t>
  </si>
  <si>
    <t>512-266-3167</t>
  </si>
  <si>
    <t>H-400-18269-224395</t>
  </si>
  <si>
    <t>Milberger Landscaping Inc</t>
  </si>
  <si>
    <t>3920 N Loop 1604 E</t>
  </si>
  <si>
    <t>210-497-3757</t>
  </si>
  <si>
    <t>Federation of Employers and Workers of America</t>
  </si>
  <si>
    <t>RITA ROMERO</t>
  </si>
  <si>
    <t>H-400-18299-308899</t>
  </si>
  <si>
    <t>The Garden Center Landscape, LLC</t>
  </si>
  <si>
    <t>2510 Robley Drive</t>
  </si>
  <si>
    <t>P.O. Box 367, Milton, LA 70558 (Mailing)</t>
  </si>
  <si>
    <t>337-898-8908</t>
  </si>
  <si>
    <t>General Groundskeeper &amp; Landscaper</t>
  </si>
  <si>
    <t>Maurice</t>
  </si>
  <si>
    <t>Vermilion</t>
  </si>
  <si>
    <t>H-400-18309-723203</t>
  </si>
  <si>
    <t>Calvin Landscape, LLC</t>
  </si>
  <si>
    <t>5221 Ivy Tech Drive</t>
  </si>
  <si>
    <t>Indianapolis</t>
  </si>
  <si>
    <t>INDIANA</t>
  </si>
  <si>
    <t>317-247-6316</t>
  </si>
  <si>
    <t>William Carlson</t>
  </si>
  <si>
    <t>H-400-18346-112420</t>
  </si>
  <si>
    <t>Henderson Concrete, Inc.</t>
  </si>
  <si>
    <t>15914 US Hwy 80</t>
  </si>
  <si>
    <t>Edgewood</t>
  </si>
  <si>
    <t>903-896-4454</t>
  </si>
  <si>
    <t>ACTION VISA ASSISTANCE</t>
  </si>
  <si>
    <t>ANIQUE WATSON</t>
  </si>
  <si>
    <t>WYLIE</t>
  </si>
  <si>
    <t>Van Zandt</t>
  </si>
  <si>
    <t>H-400-18290-181412</t>
  </si>
  <si>
    <t>Texas EcoGrow</t>
  </si>
  <si>
    <t>7801 North Lamar Blvd</t>
  </si>
  <si>
    <t>Ste. A139</t>
  </si>
  <si>
    <t>512-997-9100</t>
  </si>
  <si>
    <t>TIMBERLAND FORESTRY SERVICE</t>
  </si>
  <si>
    <t>8001 HARPER ROAD</t>
  </si>
  <si>
    <t>na</t>
  </si>
  <si>
    <t>HIXSON</t>
  </si>
  <si>
    <t>423-240-3514</t>
  </si>
  <si>
    <t>Forest&amp;Conservation Worker</t>
  </si>
  <si>
    <t>H-400-18297-006518</t>
  </si>
  <si>
    <t>The Decor Group of Northern KY</t>
  </si>
  <si>
    <t>4086 Limaburg Road</t>
  </si>
  <si>
    <t>Hebron</t>
  </si>
  <si>
    <t>859-586-4784</t>
  </si>
  <si>
    <t>General Laborer</t>
  </si>
  <si>
    <t>Boone</t>
  </si>
  <si>
    <t>2724 Prestige Rd.</t>
  </si>
  <si>
    <t>Keller</t>
  </si>
  <si>
    <t>Brickmason</t>
  </si>
  <si>
    <t>Brickmasons and Blockmasons</t>
  </si>
  <si>
    <t>Littleton</t>
  </si>
  <si>
    <t>Douglas</t>
  </si>
  <si>
    <t>Milton</t>
  </si>
  <si>
    <t>DELAWARE</t>
  </si>
  <si>
    <t>CRAIG MCDOUGAL</t>
  </si>
  <si>
    <t>Sussex</t>
  </si>
  <si>
    <t>H-400-18251-719326</t>
  </si>
  <si>
    <t>R&amp;J Landscaping Inc</t>
  </si>
  <si>
    <t>3284 Ogden Ave</t>
  </si>
  <si>
    <t>Ogden</t>
  </si>
  <si>
    <t>UTAH</t>
  </si>
  <si>
    <t>801-645-0485</t>
  </si>
  <si>
    <t>CEO CORPORATION, INC</t>
  </si>
  <si>
    <t>CELMA FLORES</t>
  </si>
  <si>
    <t>LAYTON</t>
  </si>
  <si>
    <t>Landscaping and Groundskeeping workers</t>
  </si>
  <si>
    <t>Weber</t>
  </si>
  <si>
    <t>H-400-18282-485168</t>
  </si>
  <si>
    <t>Lovin Contracting Co., Inc.</t>
  </si>
  <si>
    <t>937 Tallulah Road</t>
  </si>
  <si>
    <t>828-479-9462</t>
  </si>
  <si>
    <t>Macon</t>
  </si>
  <si>
    <t>Bibb</t>
  </si>
  <si>
    <t>H-400-18282-523311</t>
  </si>
  <si>
    <t>Gardener's Choice Concepts</t>
  </si>
  <si>
    <t>708 Main Avenue South</t>
  </si>
  <si>
    <t>Mailing : P. O. Box 422, Fayetteville, TN 37334</t>
  </si>
  <si>
    <t>Fayetteville</t>
  </si>
  <si>
    <t>931-438-4116</t>
  </si>
  <si>
    <t>Helpers--Brickmasons, Blockmasons, Stonemasons,</t>
  </si>
  <si>
    <t>Lincoln</t>
  </si>
  <si>
    <t>H-400-18330-162557</t>
  </si>
  <si>
    <t>M&amp;M Masonry, LLC</t>
  </si>
  <si>
    <t>11172 N 34th West Ave</t>
  </si>
  <si>
    <t>Sperry</t>
  </si>
  <si>
    <t>918-693-8951</t>
  </si>
  <si>
    <t>Helpers--Brickmason</t>
  </si>
  <si>
    <t>H-400-18341-774409</t>
  </si>
  <si>
    <t>PRIYANKA KATARIA</t>
  </si>
  <si>
    <t>161 LUCY LANE</t>
  </si>
  <si>
    <t>SAN RAMON</t>
  </si>
  <si>
    <t>916-580-807809</t>
  </si>
  <si>
    <t>Live in Nanny/Housekeeper</t>
  </si>
  <si>
    <t>San Ramon</t>
  </si>
  <si>
    <t>Contra Costa</t>
  </si>
  <si>
    <t>H-400-18242-940665</t>
  </si>
  <si>
    <t>Daily Services, LLC</t>
  </si>
  <si>
    <t>1686 General Mouton Ave.</t>
  </si>
  <si>
    <t>337-266-5551</t>
  </si>
  <si>
    <t>H-400-18249-817278</t>
  </si>
  <si>
    <t>Seven Oaks Landscapes-Hardscapes Inc.</t>
  </si>
  <si>
    <t>529 Redwood Road</t>
  </si>
  <si>
    <t>Mailing: PO Box 49, Redwood, VA 24146</t>
  </si>
  <si>
    <t>Glade Hill</t>
  </si>
  <si>
    <t>540-489-3715</t>
  </si>
  <si>
    <t>Franklin</t>
  </si>
  <si>
    <t>H-400-18239-811364</t>
  </si>
  <si>
    <t>GroundsPRO LLC</t>
  </si>
  <si>
    <t>9405 Sutton Place</t>
  </si>
  <si>
    <t>513-242-1700</t>
  </si>
  <si>
    <t>Butler</t>
  </si>
  <si>
    <t>H-400-18219-444104</t>
  </si>
  <si>
    <t>Aloha Pools of Jackson LLC</t>
  </si>
  <si>
    <t>ALOHA POOLS OF JACKSON, LLC</t>
  </si>
  <si>
    <t>614 Carriage House Dr.</t>
  </si>
  <si>
    <t>731-664-6446</t>
  </si>
  <si>
    <t>Pool Construction Laborer</t>
  </si>
  <si>
    <t>Madison</t>
  </si>
  <si>
    <t>H-400-18304-923869</t>
  </si>
  <si>
    <t>Unique Environmental Concepts</t>
  </si>
  <si>
    <t>Unique Environmental Landscapes</t>
  </si>
  <si>
    <t>7021 Mableton Parkway SE</t>
  </si>
  <si>
    <t>Mableton</t>
  </si>
  <si>
    <t>404-691-9310</t>
  </si>
  <si>
    <t>Cobb</t>
  </si>
  <si>
    <t>H-400-18282-658038</t>
  </si>
  <si>
    <t>Triple H Services, LLC</t>
  </si>
  <si>
    <t>404 Linville Street</t>
  </si>
  <si>
    <t>Newland</t>
  </si>
  <si>
    <t>828-737-0403</t>
  </si>
  <si>
    <t>North Charleston</t>
  </si>
  <si>
    <t>Charleston</t>
  </si>
  <si>
    <t>H-400-18284-724755</t>
  </si>
  <si>
    <t>Silveira Industries, Ltd</t>
  </si>
  <si>
    <t>8951 Synergy Drive</t>
  </si>
  <si>
    <t>Suite 226</t>
  </si>
  <si>
    <t>McKinney</t>
  </si>
  <si>
    <t>214-878-5120</t>
  </si>
  <si>
    <t>Collin</t>
  </si>
  <si>
    <t>H-400-18302-545160</t>
  </si>
  <si>
    <t>Hess Development Corp</t>
  </si>
  <si>
    <t>Hess Lawns, Inc.</t>
  </si>
  <si>
    <t>2408 Gardenia</t>
  </si>
  <si>
    <t>512-836-2325</t>
  </si>
  <si>
    <t>H-400-18298-621397</t>
  </si>
  <si>
    <t>Midway West Amusements, Inc.</t>
  </si>
  <si>
    <t>13614 North 99th Ave.</t>
  </si>
  <si>
    <t>Suite 809</t>
  </si>
  <si>
    <t>Sun City</t>
  </si>
  <si>
    <t>602-617-7694</t>
  </si>
  <si>
    <t>CHERRY HILL</t>
  </si>
  <si>
    <t>H-400-18307-763465</t>
  </si>
  <si>
    <t>Global Housekeeping Services, Inc.</t>
  </si>
  <si>
    <t>7601 E. Treasure Dr</t>
  </si>
  <si>
    <t>PH220</t>
  </si>
  <si>
    <t>786-348-0376</t>
  </si>
  <si>
    <t>Panama City Beach</t>
  </si>
  <si>
    <t>Bay</t>
  </si>
  <si>
    <t>Charlotte</t>
  </si>
  <si>
    <t>Elizabeth Whitley</t>
  </si>
  <si>
    <t>Mecklenburg</t>
  </si>
  <si>
    <t>H-400-18264-488959</t>
  </si>
  <si>
    <t>ALM Enterprises, Inc.</t>
  </si>
  <si>
    <t>601 Gay Drive</t>
  </si>
  <si>
    <t>VIRGINIA BEACH</t>
  </si>
  <si>
    <t>757-239-3332</t>
  </si>
  <si>
    <t>VIRGINIA BEACH CITY</t>
  </si>
  <si>
    <t>H-400-18302-508109</t>
  </si>
  <si>
    <t>Exterior Maintenance Resources, Inc.</t>
  </si>
  <si>
    <t>Merit Service Solutions</t>
  </si>
  <si>
    <t>52 E. Swedesford Rd.</t>
  </si>
  <si>
    <t>Ste. 100</t>
  </si>
  <si>
    <t>800-644-6035</t>
  </si>
  <si>
    <t>Fort Worth</t>
  </si>
  <si>
    <t>H-400-18301-129557</t>
  </si>
  <si>
    <t>12819 Dessau Rd.</t>
  </si>
  <si>
    <t>512-834-0123</t>
  </si>
  <si>
    <t>Howard</t>
  </si>
  <si>
    <t>H-400-18297-967934</t>
  </si>
  <si>
    <t>Schill Landscaping and Lawn Care Services, Inc.</t>
  </si>
  <si>
    <t>Schill Grounds Management</t>
  </si>
  <si>
    <t>5000 Mills Industrial Pkwy</t>
  </si>
  <si>
    <t>North Ridgeville</t>
  </si>
  <si>
    <t>440-327-3030</t>
  </si>
  <si>
    <t>Lorain</t>
  </si>
  <si>
    <t>H-400-18246-274575</t>
  </si>
  <si>
    <t>Foret Contracting Group, LLC</t>
  </si>
  <si>
    <t>354 West Main Street</t>
  </si>
  <si>
    <t>Thibodaux</t>
  </si>
  <si>
    <t>985-447-5296</t>
  </si>
  <si>
    <t>Lafourche</t>
  </si>
  <si>
    <t>H-400-18311-282075</t>
  </si>
  <si>
    <t>Southern Pride Landscaping</t>
  </si>
  <si>
    <t>1506 Rocky Brook</t>
  </si>
  <si>
    <t>Opelika</t>
  </si>
  <si>
    <t>706-566-2886</t>
  </si>
  <si>
    <t>LESLI DOWNS</t>
  </si>
  <si>
    <t>Lee</t>
  </si>
  <si>
    <t>H-400-18305-372143</t>
  </si>
  <si>
    <t>Salado Green Solutions, LLC</t>
  </si>
  <si>
    <t>Green Solutions, LLC</t>
  </si>
  <si>
    <t>3950 State Hwy 95</t>
  </si>
  <si>
    <t>Temple</t>
  </si>
  <si>
    <t>254-598-0218</t>
  </si>
  <si>
    <t>Lawn Maintenance Laborer</t>
  </si>
  <si>
    <t>Bell</t>
  </si>
  <si>
    <t>H-400-18268-893665</t>
  </si>
  <si>
    <t>Greenleaf Acquisition Corp.</t>
  </si>
  <si>
    <t>Greenleaf Landscape Systems and Service, Inc.</t>
  </si>
  <si>
    <t>276 Pine Brook Road</t>
  </si>
  <si>
    <t>Eatontown</t>
  </si>
  <si>
    <t>732-935-1010</t>
  </si>
  <si>
    <t>JACKSON LEWIS PC</t>
  </si>
  <si>
    <t>Monmouth</t>
  </si>
  <si>
    <t>H-400-18253-018374</t>
  </si>
  <si>
    <t>CitiTurf, LLC</t>
  </si>
  <si>
    <t>CITITURF, LLC</t>
  </si>
  <si>
    <t>231 W. FM 544 Ste 116</t>
  </si>
  <si>
    <t>Murphy</t>
  </si>
  <si>
    <t>972-516-0001</t>
  </si>
  <si>
    <t>ACTION INTERNATIONAL INC</t>
  </si>
  <si>
    <t>H-400-18306-552094</t>
  </si>
  <si>
    <t>Garden of Gethsemane Nursery &amp; Landscaping, LLC</t>
  </si>
  <si>
    <t>1877 Washington Blvd.</t>
  </si>
  <si>
    <t>Beaumont</t>
  </si>
  <si>
    <t>409-813-1866</t>
  </si>
  <si>
    <t>BRANDI COWAN</t>
  </si>
  <si>
    <t>H-400-18306-925723</t>
  </si>
  <si>
    <t>TOWN SCAPES</t>
  </si>
  <si>
    <t>117 SYKES AVE</t>
  </si>
  <si>
    <t>757-502-7724</t>
  </si>
  <si>
    <t>H-400-18268-489972</t>
  </si>
  <si>
    <t>C &amp; G Turf Management LLC</t>
  </si>
  <si>
    <t>Color Burst Landscapes</t>
  </si>
  <si>
    <t>245 Wilson Pike Circle</t>
  </si>
  <si>
    <t>Mailing:  PO Box 1783 Brentwood, TN 37024</t>
  </si>
  <si>
    <t>Brentwood</t>
  </si>
  <si>
    <t>615-373-0722</t>
  </si>
  <si>
    <t>H-400-18340-560864</t>
  </si>
  <si>
    <t>Simonfay Landscape Services Inc</t>
  </si>
  <si>
    <t>150 Main Street</t>
  </si>
  <si>
    <t>Chatham</t>
  </si>
  <si>
    <t>973-635-5499</t>
  </si>
  <si>
    <t>Florham Park</t>
  </si>
  <si>
    <t>Morris</t>
  </si>
  <si>
    <t>H-400-18253-709097</t>
  </si>
  <si>
    <t>Vizmeg Landscape Inc</t>
  </si>
  <si>
    <t>778 McCauley Rd. #100</t>
  </si>
  <si>
    <t>Stow</t>
  </si>
  <si>
    <t>330-686-0901</t>
  </si>
  <si>
    <t>H-400-18289-449340</t>
  </si>
  <si>
    <t>Fazzone Construction Co., Inc.</t>
  </si>
  <si>
    <t>1302 W Blanco Rd</t>
  </si>
  <si>
    <t>512-331-4484</t>
  </si>
  <si>
    <t>THE BERNARD FIRM P.L.C.</t>
  </si>
  <si>
    <t>AARON BERNARD</t>
  </si>
  <si>
    <t>AMES</t>
  </si>
  <si>
    <t>Snow Cleaner</t>
  </si>
  <si>
    <t>Janitors and Cleaners, Except Maids and</t>
  </si>
  <si>
    <t>H-400-18302-589405</t>
  </si>
  <si>
    <t>ICB, LP</t>
  </si>
  <si>
    <t>2819 MAIN STREET</t>
  </si>
  <si>
    <t>INGLESIDE</t>
  </si>
  <si>
    <t>361-828-1160</t>
  </si>
  <si>
    <t>Crawfish Processing</t>
  </si>
  <si>
    <t>Vinton</t>
  </si>
  <si>
    <t>H-400-18236-124345</t>
  </si>
  <si>
    <t>Main Street Landscape Company</t>
  </si>
  <si>
    <t>1312 West Main Street, Ste A</t>
  </si>
  <si>
    <t>Lebanon</t>
  </si>
  <si>
    <t>615-449-5323</t>
  </si>
  <si>
    <t>Landscape Technician</t>
  </si>
  <si>
    <t>Wilson</t>
  </si>
  <si>
    <t>H-400-18253-316754</t>
  </si>
  <si>
    <t>SaBell's Civil and Landscape LLC</t>
  </si>
  <si>
    <t>12500 W. 58th Ave. #211</t>
  </si>
  <si>
    <t>Arvada</t>
  </si>
  <si>
    <t>303-801-4768</t>
  </si>
  <si>
    <t>Commerce City</t>
  </si>
  <si>
    <t>Adams</t>
  </si>
  <si>
    <t>H-400-18306-437391</t>
  </si>
  <si>
    <t>Mow Managers, LLC</t>
  </si>
  <si>
    <t>321 N. Central Expressway</t>
  </si>
  <si>
    <t>Suite 205</t>
  </si>
  <si>
    <t>972-907-1111</t>
  </si>
  <si>
    <t>Dispatcher</t>
  </si>
  <si>
    <t>Dispatchers, Except Police, Fire, and Ambulance</t>
  </si>
  <si>
    <t>H-400-18316-757204</t>
  </si>
  <si>
    <t>Dream Lawn Solutions, LLC</t>
  </si>
  <si>
    <t>946 Woodbourne Rd</t>
  </si>
  <si>
    <t>Levittown</t>
  </si>
  <si>
    <t>215-609-7529</t>
  </si>
  <si>
    <t>H-400-18247-587350</t>
  </si>
  <si>
    <t>Stairhopper Movers LLC</t>
  </si>
  <si>
    <t>25 Commercial St</t>
  </si>
  <si>
    <t>Medford</t>
  </si>
  <si>
    <t>857-928-0876</t>
  </si>
  <si>
    <t>ROBIN SVEC</t>
  </si>
  <si>
    <t>Material Handler</t>
  </si>
  <si>
    <t>Middlesex</t>
  </si>
  <si>
    <t>H-400-18248-735646</t>
  </si>
  <si>
    <t>Reyes Roofing</t>
  </si>
  <si>
    <t>6311 East CR 84</t>
  </si>
  <si>
    <t>432-631-3930</t>
  </si>
  <si>
    <t>Roofer Helper</t>
  </si>
  <si>
    <t>Helpers--Roofers</t>
  </si>
  <si>
    <t>H-400-18297-923814</t>
  </si>
  <si>
    <t>CONSTRUCTION RENT A FENCE INC</t>
  </si>
  <si>
    <t>102 Main St</t>
  </si>
  <si>
    <t>THRALL</t>
  </si>
  <si>
    <t>512-595-5366</t>
  </si>
  <si>
    <t>Fence Erector</t>
  </si>
  <si>
    <t>Fence Erectors</t>
  </si>
  <si>
    <t>Thrall</t>
  </si>
  <si>
    <t>H-400-18289-682614</t>
  </si>
  <si>
    <t>Sealing Agents Waterproofing, Inc.</t>
  </si>
  <si>
    <t>236 Mills Gap Road</t>
  </si>
  <si>
    <t>Fletcher</t>
  </si>
  <si>
    <t>704-882-7036</t>
  </si>
  <si>
    <t>FARMER &amp; FARMER, P.L.L.C.</t>
  </si>
  <si>
    <t>KYLE FARMER</t>
  </si>
  <si>
    <t>General Labor</t>
  </si>
  <si>
    <t>Henderson</t>
  </si>
  <si>
    <t>H-400-18323-168624</t>
  </si>
  <si>
    <t>Scapes, Inc.</t>
  </si>
  <si>
    <t>12312 SW 89th</t>
  </si>
  <si>
    <t>Mustang</t>
  </si>
  <si>
    <t>405-376-0505</t>
  </si>
  <si>
    <t>Canadian</t>
  </si>
  <si>
    <t>H-400-18274-775501</t>
  </si>
  <si>
    <t>Glasco &amp; Co. Landscaping, Inc.</t>
  </si>
  <si>
    <t>P.O. Box 1542</t>
  </si>
  <si>
    <t>Physical Address: 601 N. Blue Bell Rd. Brenham, TX 77833</t>
  </si>
  <si>
    <t>Brenham</t>
  </si>
  <si>
    <t>979-836-7036</t>
  </si>
  <si>
    <t>Head Honchos, LLC</t>
  </si>
  <si>
    <t>Todd Miller</t>
  </si>
  <si>
    <t>Helotes</t>
  </si>
  <si>
    <t>Landscaping and Groundskeeping Worker</t>
  </si>
  <si>
    <t>H-400-18296-818672</t>
  </si>
  <si>
    <t>Bobby Campbell Roofing INC</t>
  </si>
  <si>
    <t>944 E Terranova Way</t>
  </si>
  <si>
    <t>St Augustine</t>
  </si>
  <si>
    <t>904-770-2896</t>
  </si>
  <si>
    <t>LEEANN WALLACE</t>
  </si>
  <si>
    <t>St augustine</t>
  </si>
  <si>
    <t>St Johns</t>
  </si>
  <si>
    <t>H-400-18323-873874</t>
  </si>
  <si>
    <t>Montage Hotels &amp; Resorts, LLC for Montage Palmetto Bluff</t>
  </si>
  <si>
    <t>476 Mt Pelia Rd</t>
  </si>
  <si>
    <t>Bluffton</t>
  </si>
  <si>
    <t>843-706-6500</t>
  </si>
  <si>
    <t>Cooks, Restaurant</t>
  </si>
  <si>
    <t>Beaufort</t>
  </si>
  <si>
    <t>H-400-18311-420754</t>
  </si>
  <si>
    <t>GREG'S CRESCENT CITY AMUSEMENTS, LLC</t>
  </si>
  <si>
    <t>423 NAPLES COURT BLDG</t>
  </si>
  <si>
    <t>[1527 GAUSE BLVD. 300 SLIDELL, LA 70458]</t>
  </si>
  <si>
    <t>SLIDELL</t>
  </si>
  <si>
    <t>985-960-3013</t>
  </si>
  <si>
    <t>Slidell</t>
  </si>
  <si>
    <t>St. Tammany</t>
  </si>
  <si>
    <t>MISSISSIPPI</t>
  </si>
  <si>
    <t>BULL CITY LAWYER</t>
  </si>
  <si>
    <t>TRENT WILLIAMS</t>
  </si>
  <si>
    <t>DURHAM</t>
  </si>
  <si>
    <t>Leflore</t>
  </si>
  <si>
    <t>VERSACOM LP</t>
  </si>
  <si>
    <t>1126 COMMERCE DRIVE</t>
  </si>
  <si>
    <t>SUITE 1126</t>
  </si>
  <si>
    <t>RICHARDSON</t>
  </si>
  <si>
    <t>972-456-9303</t>
  </si>
  <si>
    <t>Wireless Telecom Technician</t>
  </si>
  <si>
    <t>Radio, Cellular, and Tower Equipment Installers</t>
  </si>
  <si>
    <t>Richardson</t>
  </si>
  <si>
    <t>Southeast Straw Co., Inc</t>
  </si>
  <si>
    <t>Southeast Straw Co. Installation Services</t>
  </si>
  <si>
    <t>1022 Blackcreek Blvd.</t>
  </si>
  <si>
    <t>Mailing Address: 9311 Lee Rd 146, Opelika, AL 36804</t>
  </si>
  <si>
    <t>Freeport</t>
  </si>
  <si>
    <t>334-749-6565</t>
  </si>
  <si>
    <t>Walton</t>
  </si>
  <si>
    <t>HARDSCAPE SOLUTIONS, LLC</t>
  </si>
  <si>
    <t>Ann Arbor</t>
  </si>
  <si>
    <t>810-231-2170</t>
  </si>
  <si>
    <t>H-400-18262-337128</t>
  </si>
  <si>
    <t>RDR Flooring Services, LLC</t>
  </si>
  <si>
    <t>Texas Tile Company</t>
  </si>
  <si>
    <t>11653 Galm Rd</t>
  </si>
  <si>
    <t>210-520-1545</t>
  </si>
  <si>
    <t>AZTEC FOREIGN LABOR, INC</t>
  </si>
  <si>
    <t>KAREN SCHINDLER</t>
  </si>
  <si>
    <t>ATASCADERO</t>
  </si>
  <si>
    <t>Groundskeepers</t>
  </si>
  <si>
    <t>H-400-18330-635493</t>
  </si>
  <si>
    <t>Johnsons Rides &amp; Concessions LLC</t>
  </si>
  <si>
    <t>316 NORTH RIPLEY ROAD</t>
  </si>
  <si>
    <t>EL DORADO</t>
  </si>
  <si>
    <t>870-310-5884</t>
  </si>
  <si>
    <t>El Dorado</t>
  </si>
  <si>
    <t>Union</t>
  </si>
  <si>
    <t>Texarkana</t>
  </si>
  <si>
    <t>Bowie</t>
  </si>
  <si>
    <t>H-400-18325-322374</t>
  </si>
  <si>
    <t>Kesten Poured Wall, Inc.</t>
  </si>
  <si>
    <t>2216 Monterey Road</t>
  </si>
  <si>
    <t>mailing:  2600 W. Hardies Road  Gibsonia PA 15044</t>
  </si>
  <si>
    <t>Parker</t>
  </si>
  <si>
    <t>412-292-4660</t>
  </si>
  <si>
    <t>H-400-18319-668607</t>
  </si>
  <si>
    <t>Quarries Land Holdings, LLC</t>
  </si>
  <si>
    <t>6219 Ogden Road,</t>
  </si>
  <si>
    <t>Dayton</t>
  </si>
  <si>
    <t>423-567-6125</t>
  </si>
  <si>
    <t>CASEY WARD</t>
  </si>
  <si>
    <t>Machine Feeders</t>
  </si>
  <si>
    <t>Machine Feeders and Offbearers</t>
  </si>
  <si>
    <t>Rhea</t>
  </si>
  <si>
    <t>H-400-18296-530607</t>
  </si>
  <si>
    <t>Event Flooring Contractors, LLC</t>
  </si>
  <si>
    <t>6243 Jefferson Pike</t>
  </si>
  <si>
    <t>Frederick</t>
  </si>
  <si>
    <t>301-964-9008</t>
  </si>
  <si>
    <t>Warehouse Worker</t>
  </si>
  <si>
    <t>H-400-18334-225203</t>
  </si>
  <si>
    <t>Cutting Edge Forestry, Inc.</t>
  </si>
  <si>
    <t>5085 S. Pacific Hwy</t>
  </si>
  <si>
    <t>541-535-4878</t>
  </si>
  <si>
    <t>AMBER HELLER</t>
  </si>
  <si>
    <t>H-400-18313-498062</t>
  </si>
  <si>
    <t>Hoover Landscape Inc.</t>
  </si>
  <si>
    <t>11350 Luna Rd. Ste. A</t>
  </si>
  <si>
    <t>972-869-3492</t>
  </si>
  <si>
    <t>H-400-18323-909915</t>
  </si>
  <si>
    <t>SPECIALTY TEXTILE SERVICE, LLC</t>
  </si>
  <si>
    <t>737 W. BUCHANAN STREET</t>
  </si>
  <si>
    <t>602-252-9230</t>
  </si>
  <si>
    <t>Production Worker</t>
  </si>
  <si>
    <t>Pressers, Textile, Garment, and Related Materials</t>
  </si>
  <si>
    <t>General Education</t>
  </si>
  <si>
    <t>H-400-18314-997367</t>
  </si>
  <si>
    <t>AQUASAFE POOL MANAGEMENT, INC.</t>
  </si>
  <si>
    <t>7466 NEW RIDGE ROAD, SUITE 18</t>
  </si>
  <si>
    <t>HANOVER</t>
  </si>
  <si>
    <t>301-850-0143</t>
  </si>
  <si>
    <t>Norristown</t>
  </si>
  <si>
    <t>Montgomery County</t>
  </si>
  <si>
    <t>NORTHWEST LABOR LLC</t>
  </si>
  <si>
    <t>LACEY</t>
  </si>
  <si>
    <t>Canonsburg</t>
  </si>
  <si>
    <t>Boot Ranch HR, LLC</t>
  </si>
  <si>
    <t>Boot Ranch</t>
  </si>
  <si>
    <t>1447 Boot Ranch Circle</t>
  </si>
  <si>
    <t>Fredericksburg</t>
  </si>
  <si>
    <t>830-990-7888</t>
  </si>
  <si>
    <t>AKERMAN LLP</t>
  </si>
  <si>
    <t>MARIA CASABLANCA</t>
  </si>
  <si>
    <t>Gillespie</t>
  </si>
  <si>
    <t>H-400-18222-022748</t>
  </si>
  <si>
    <t>Bobby Cameron Stone Masonry, LLC</t>
  </si>
  <si>
    <t>4911 Willailla Road</t>
  </si>
  <si>
    <t>Brodhead</t>
  </si>
  <si>
    <t>859-421-3060</t>
  </si>
  <si>
    <t>Rockcastle</t>
  </si>
  <si>
    <t>H-400-18221-689006</t>
  </si>
  <si>
    <t>Geddes Pools, Inc.</t>
  </si>
  <si>
    <t>232 Industry Parkway</t>
  </si>
  <si>
    <t>Nicholasville</t>
  </si>
  <si>
    <t>859-885-4296</t>
  </si>
  <si>
    <t>Jessamine</t>
  </si>
  <si>
    <t>Infinity Labor Source, Inc.</t>
  </si>
  <si>
    <t>Sayde Leonel de Cervantes</t>
  </si>
  <si>
    <t>Mesa</t>
  </si>
  <si>
    <t>Hennepin</t>
  </si>
  <si>
    <t>Hanover</t>
  </si>
  <si>
    <t>Anne Arundel</t>
  </si>
  <si>
    <t>St. Paul</t>
  </si>
  <si>
    <t>H-400-18331-212690</t>
  </si>
  <si>
    <t>Wade Dortch Roofing LLC</t>
  </si>
  <si>
    <t>P. O. Box 53 (mailing)</t>
  </si>
  <si>
    <t>185 Wade Dortch Road (physical)</t>
  </si>
  <si>
    <t>Paris</t>
  </si>
  <si>
    <t>731-644-3617</t>
  </si>
  <si>
    <t>PHOENIX LABOR CONSULTANTS LLC</t>
  </si>
  <si>
    <t>EVELYN WRIGHT</t>
  </si>
  <si>
    <t>AMHERST</t>
  </si>
  <si>
    <t>Helpers-Roofers</t>
  </si>
  <si>
    <t>Henry</t>
  </si>
  <si>
    <t>H-400-18229-704954</t>
  </si>
  <si>
    <t>SKIWORLD LTD (US)</t>
  </si>
  <si>
    <t>965 N. TEN MILE DRIVE</t>
  </si>
  <si>
    <t>540-336-9601</t>
  </si>
  <si>
    <t>MOORE &amp; VAN ALLEN PLLC</t>
  </si>
  <si>
    <t>STEPHEN HADER</t>
  </si>
  <si>
    <t>SHORT ORDER COOK</t>
  </si>
  <si>
    <t>Cooks, Short Order</t>
  </si>
  <si>
    <t>BRECKENRIDGE</t>
  </si>
  <si>
    <t>SUMMIT</t>
  </si>
  <si>
    <t>H-400-18285-457541</t>
  </si>
  <si>
    <t>GEORGE'S FUN FOODS, LLC</t>
  </si>
  <si>
    <t>7005 MOTTIE RD</t>
  </si>
  <si>
    <t>[PO BOX 420 GIBSONTON, FL 33534]</t>
  </si>
  <si>
    <t>GIBSONTON</t>
  </si>
  <si>
    <t>813-671-8828</t>
  </si>
  <si>
    <t>H-400-18222-378309</t>
  </si>
  <si>
    <t>BRB Racing Stable</t>
  </si>
  <si>
    <t>147 Geranium Avenue</t>
  </si>
  <si>
    <t>Floral Park</t>
  </si>
  <si>
    <t>516-319-0003</t>
  </si>
  <si>
    <t>Boynton Beach</t>
  </si>
  <si>
    <t>Palm Beach County</t>
  </si>
  <si>
    <t>H-400-18183-036270</t>
  </si>
  <si>
    <t>KIEWIT OFFSHORE SERVICES, LTD.</t>
  </si>
  <si>
    <t>2440 KIEWIT ROAD</t>
  </si>
  <si>
    <t>361-775-4318</t>
  </si>
  <si>
    <t>BAKER &amp; MCKENZIE, LLP</t>
  </si>
  <si>
    <t>Meghan Houston</t>
  </si>
  <si>
    <t>Washingon</t>
  </si>
  <si>
    <t>DISTRICT OF COLUMBIA</t>
  </si>
  <si>
    <t>Structural Welder</t>
  </si>
  <si>
    <t>San Patricio</t>
  </si>
  <si>
    <t>H-400-18278-520775</t>
  </si>
  <si>
    <t>LG Forestry Inc.</t>
  </si>
  <si>
    <t>2341 Savannah Dr</t>
  </si>
  <si>
    <t>Central Point</t>
  </si>
  <si>
    <t>541-944-7735</t>
  </si>
  <si>
    <t>ALEX WARD</t>
  </si>
  <si>
    <t>H-400-18215-734628</t>
  </si>
  <si>
    <t>JAVELINA FLUID &amp; GAS PRODUCTS, INC.</t>
  </si>
  <si>
    <t>910 PINAFORE LANE</t>
  </si>
  <si>
    <t>833-499-7900</t>
  </si>
  <si>
    <t>Fitter/Welder</t>
  </si>
  <si>
    <t>Golden Meadow</t>
  </si>
  <si>
    <t>Lafourche Parish</t>
  </si>
  <si>
    <t>LOUISIANA WORKFORCE COMMISSION</t>
  </si>
  <si>
    <t>#813245</t>
  </si>
  <si>
    <t>H-400-18207-915266</t>
  </si>
  <si>
    <t>MGM Enterprises, Inc.</t>
  </si>
  <si>
    <t>5205 Arrowdell Road</t>
  </si>
  <si>
    <t>Balch Springs</t>
  </si>
  <si>
    <t>972-557-3483</t>
  </si>
  <si>
    <t>Helpers--Carpenters</t>
  </si>
  <si>
    <t>H-400-18266-416832</t>
  </si>
  <si>
    <t>RBM Services INC</t>
  </si>
  <si>
    <t>2960 West Temple</t>
  </si>
  <si>
    <t>Salt Lake City</t>
  </si>
  <si>
    <t>385-225-0536</t>
  </si>
  <si>
    <t>Snow Removal Laborer</t>
  </si>
  <si>
    <t>H-400-18239-285267</t>
  </si>
  <si>
    <t>Zavala Forestry, LLC</t>
  </si>
  <si>
    <t>7984 FM 2208S</t>
  </si>
  <si>
    <t>Longview</t>
  </si>
  <si>
    <t>903-236-7005</t>
  </si>
  <si>
    <t>Gregg</t>
  </si>
  <si>
    <t>H-400-18270-689903</t>
  </si>
  <si>
    <t>TALLEY AMUSEMENTS, INC</t>
  </si>
  <si>
    <t>700 SINGING QUAIL TRAIL</t>
  </si>
  <si>
    <t>[MAIL: PO BOX 1319, FT. WORTH, TX 76101]</t>
  </si>
  <si>
    <t>HASLET</t>
  </si>
  <si>
    <t>817-847-0888</t>
  </si>
  <si>
    <t>Ft Worth</t>
  </si>
  <si>
    <t>H-400-18277-446061</t>
  </si>
  <si>
    <t>Trident Seafoods Corporation</t>
  </si>
  <si>
    <t>5303 Shilshole Avenue NW</t>
  </si>
  <si>
    <t>Seattle</t>
  </si>
  <si>
    <t>206-297-5833</t>
  </si>
  <si>
    <t>RYAN SWANSON AND CLEVELAND, PLLC</t>
  </si>
  <si>
    <t>JANET CHEETHAM</t>
  </si>
  <si>
    <t>Baader Technician</t>
  </si>
  <si>
    <t>Akutan</t>
  </si>
  <si>
    <t>Aluetian Is East Borough</t>
  </si>
  <si>
    <t>H-400-18267-037537</t>
  </si>
  <si>
    <t>TRIDENT SEAFOODS, INC.</t>
  </si>
  <si>
    <t>5303 SHILSHOLE AVE, NW</t>
  </si>
  <si>
    <t>206-297-975611</t>
  </si>
  <si>
    <t>Aleutian Islands East</t>
  </si>
  <si>
    <t>H-400-18179-490606</t>
  </si>
  <si>
    <t>Mooresville</t>
  </si>
  <si>
    <t>Iredell</t>
  </si>
  <si>
    <t>H-400-18257-784820</t>
  </si>
  <si>
    <t>Daytona Hospitality Management, LLC</t>
  </si>
  <si>
    <t>3135 1st Ave. N</t>
  </si>
  <si>
    <t>#10778</t>
  </si>
  <si>
    <t>St. Petersburg</t>
  </si>
  <si>
    <t>850-368-4603</t>
  </si>
  <si>
    <t>AZTEC FOREIGN LABOR</t>
  </si>
  <si>
    <t>Housekeepers</t>
  </si>
  <si>
    <t>ORANGE</t>
  </si>
  <si>
    <t>H-400-18254-990478</t>
  </si>
  <si>
    <t>Weavertown 79 Partners, LLC</t>
  </si>
  <si>
    <t>214 Weavertown Road</t>
  </si>
  <si>
    <t>mailing: 1920 Ellsworth Ave Heidelberg, PA 15106</t>
  </si>
  <si>
    <t>724-416-7490</t>
  </si>
  <si>
    <t>Winter Maintenance Worker</t>
  </si>
  <si>
    <t>H-400-18288-332681</t>
  </si>
  <si>
    <t>Early Childhood Development, Ileostomy Care, Gastroparesis Medicinal Therapy, Sign Language, Developmental Delay</t>
  </si>
  <si>
    <t>Osceola</t>
  </si>
  <si>
    <t>H-400-18247-326789</t>
  </si>
  <si>
    <t>H-400-18252-408647</t>
  </si>
  <si>
    <t>Jobren Inc.</t>
  </si>
  <si>
    <t>McDonald's</t>
  </si>
  <si>
    <t>30 West Beauregard</t>
  </si>
  <si>
    <t>Suite 100</t>
  </si>
  <si>
    <t>San Angelo</t>
  </si>
  <si>
    <t>325-944-3135</t>
  </si>
  <si>
    <t>ABDELHADI &amp; ASSOCIATES, PC</t>
  </si>
  <si>
    <t>HUSEIN ABDELHADI</t>
  </si>
  <si>
    <t>Crew Member</t>
  </si>
  <si>
    <t>Tom Green</t>
  </si>
  <si>
    <t>H-400-18241-723910</t>
  </si>
  <si>
    <t>Premium Pineneedles, LLC</t>
  </si>
  <si>
    <t>4497 Old Surrency Rd</t>
  </si>
  <si>
    <t>Surrency</t>
  </si>
  <si>
    <t>843-672-2545</t>
  </si>
  <si>
    <t>LOW COUNTRY LABOR COMPANY</t>
  </si>
  <si>
    <t>MICHAEL LALICH</t>
  </si>
  <si>
    <t>CHARLESTON</t>
  </si>
  <si>
    <t>Pine Straw Baler</t>
  </si>
  <si>
    <t>Appling</t>
  </si>
  <si>
    <t>H-400-18255-992411</t>
  </si>
  <si>
    <t>Stone Forestry Services, Inc.</t>
  </si>
  <si>
    <t>2011 Plum Nelly Road</t>
  </si>
  <si>
    <t>Rising Fawn</t>
  </si>
  <si>
    <t>706-398-9290</t>
  </si>
  <si>
    <t>Round O</t>
  </si>
  <si>
    <t>H-400-18155-604841</t>
  </si>
  <si>
    <t>MILLER'S QUALITY PROCESSORS OF ARKANSAS, INC.</t>
  </si>
  <si>
    <t>Arkansas Quality Processing; Miller's Quality Processing</t>
  </si>
  <si>
    <t>23753 STATE HIGHWAY 154</t>
  </si>
  <si>
    <t>DARDANELLE</t>
  </si>
  <si>
    <t>72834-7690</t>
  </si>
  <si>
    <t>479-576-4419</t>
  </si>
  <si>
    <t>BEACON LEGAL GROUP, PLLC</t>
  </si>
  <si>
    <t>KATHLEEN MCDONALD</t>
  </si>
  <si>
    <t>LITTLE ROCK</t>
  </si>
  <si>
    <t>Meat Processor</t>
  </si>
  <si>
    <t>Slaughterers and Meat Packers</t>
  </si>
  <si>
    <t>Yell</t>
  </si>
  <si>
    <t>H-400-18257-160496</t>
  </si>
  <si>
    <t>Nail Forestry Services Inc</t>
  </si>
  <si>
    <t>733-B Highway 6 East</t>
  </si>
  <si>
    <t>Oxford</t>
  </si>
  <si>
    <t>662-234-4348</t>
  </si>
  <si>
    <t>USA WORKS</t>
  </si>
  <si>
    <t>N. MULLINAX</t>
  </si>
  <si>
    <t>VALDOSTA</t>
  </si>
  <si>
    <t>Treeplanter</t>
  </si>
  <si>
    <t>H-400-18282-385655</t>
  </si>
  <si>
    <t>Rooker Training Stable</t>
  </si>
  <si>
    <t>14042 Iroquois Woods</t>
  </si>
  <si>
    <t>Fenton</t>
  </si>
  <si>
    <t>810-629-6169</t>
  </si>
  <si>
    <t>Genesee</t>
  </si>
  <si>
    <t>H-400-18276-238722</t>
  </si>
  <si>
    <t>Hentges Tree Service, Inc.</t>
  </si>
  <si>
    <t>5905 Old Lohman Road</t>
  </si>
  <si>
    <t>Jefferson City</t>
  </si>
  <si>
    <t>573-893-2896</t>
  </si>
  <si>
    <t>Cole</t>
  </si>
  <si>
    <t>H-400-18263-238294</t>
  </si>
  <si>
    <t>Crawfish Processing, LLC</t>
  </si>
  <si>
    <t>155 S. Preston Street</t>
  </si>
  <si>
    <t>Marksville</t>
  </si>
  <si>
    <t>318-876-3885</t>
  </si>
  <si>
    <t>Crawfish Peeler</t>
  </si>
  <si>
    <t>Avoyelles</t>
  </si>
  <si>
    <t>H-400-18227-482329</t>
  </si>
  <si>
    <t>M.R. Snow Services</t>
  </si>
  <si>
    <t>19224 Stony Pointe</t>
  </si>
  <si>
    <t>Macomb</t>
  </si>
  <si>
    <t>586-532-0230</t>
  </si>
  <si>
    <t>H-400-18247-349184</t>
  </si>
  <si>
    <t>GREAT LAKES SERVICES, LLC</t>
  </si>
  <si>
    <t>GREAT WOLF LODGE, KANSAS CITY, KS</t>
  </si>
  <si>
    <t>10401 CABELA DR</t>
  </si>
  <si>
    <t>KANSAS CITY</t>
  </si>
  <si>
    <t>913-907-2927</t>
  </si>
  <si>
    <t>THE MCNAMARA FIRM</t>
  </si>
  <si>
    <t>JOHN MCNAMARA</t>
  </si>
  <si>
    <t>LIFEGUARD</t>
  </si>
  <si>
    <t>Lifeguards, Ski Patrol, and Other Recreational</t>
  </si>
  <si>
    <t>WYANDOTTE</t>
  </si>
  <si>
    <t>H-400-18269-556081</t>
  </si>
  <si>
    <t>Irving</t>
  </si>
  <si>
    <t>H-400-18239-598945</t>
  </si>
  <si>
    <t>Simos Insourcing Solutions, LLC</t>
  </si>
  <si>
    <t>Simos</t>
  </si>
  <si>
    <t>12220 Birmingham Highway</t>
  </si>
  <si>
    <t>Building 60</t>
  </si>
  <si>
    <t>678-430-3157</t>
  </si>
  <si>
    <t>GREENSPOON MARDER LLP</t>
  </si>
  <si>
    <t>NANDINI NAIR</t>
  </si>
  <si>
    <t>ISELIN</t>
  </si>
  <si>
    <t>LABORER</t>
  </si>
  <si>
    <t>Olive Branch</t>
  </si>
  <si>
    <t>De Soto</t>
  </si>
  <si>
    <t>H-400-18255-429871</t>
  </si>
  <si>
    <t>El Carreton Inc</t>
  </si>
  <si>
    <t>EL Carreton Taqueria</t>
  </si>
  <si>
    <t>608 Atlanta Hwy</t>
  </si>
  <si>
    <t>Gainesville</t>
  </si>
  <si>
    <t>678-595-9160</t>
  </si>
  <si>
    <t>USLATIN STAFF</t>
  </si>
  <si>
    <t>MILAGROS DILEO</t>
  </si>
  <si>
    <t>ATLANTA</t>
  </si>
  <si>
    <t>Taqueros</t>
  </si>
  <si>
    <t>Cooks, Fast Food</t>
  </si>
  <si>
    <t>Hall</t>
  </si>
  <si>
    <t>H-400-18218-061822</t>
  </si>
  <si>
    <t>OR Landscaping LLC</t>
  </si>
  <si>
    <t>174 Spur Loop Road</t>
  </si>
  <si>
    <t>mailing: PO Box 3645  Alpine, WY 83128</t>
  </si>
  <si>
    <t>Alpine</t>
  </si>
  <si>
    <t>WYOMING</t>
  </si>
  <si>
    <t>208-821-5224</t>
  </si>
  <si>
    <t>Snow Removal Crewman</t>
  </si>
  <si>
    <t>Teton Village</t>
  </si>
  <si>
    <t>Teton</t>
  </si>
  <si>
    <t>H-400-18239-915069</t>
  </si>
  <si>
    <t>Brianne Goutal, LLC</t>
  </si>
  <si>
    <t>14755 Palm Beach Point Blvd.</t>
  </si>
  <si>
    <t>Wellington</t>
  </si>
  <si>
    <t>571-233-0154</t>
  </si>
  <si>
    <t>LLG ATTORNEY AT LAW</t>
  </si>
  <si>
    <t>LISA GALLIATH</t>
  </si>
  <si>
    <t>CARLSBAD</t>
  </si>
  <si>
    <t>Palm Beach</t>
  </si>
  <si>
    <t>H-400-18226-509107</t>
  </si>
  <si>
    <t>JUAN CARLO SALVANIA</t>
  </si>
  <si>
    <t>1053 Green Holly Road</t>
  </si>
  <si>
    <t>Clarks Summit</t>
  </si>
  <si>
    <t>732-632-7529</t>
  </si>
  <si>
    <t>Lackawanna</t>
  </si>
  <si>
    <t>H-400-18279-579386</t>
  </si>
  <si>
    <t>JUICYS, LLC</t>
  </si>
  <si>
    <t>5380 Gulf of Mexico Drive Suite 105</t>
  </si>
  <si>
    <t>Longboat Key</t>
  </si>
  <si>
    <t>323-804-7385</t>
  </si>
  <si>
    <t>Scottsdale</t>
  </si>
  <si>
    <t>H-400-18256-331680</t>
  </si>
  <si>
    <t>Mitchell Presson dba Timberland Forestry Service</t>
  </si>
  <si>
    <t>Dublin</t>
  </si>
  <si>
    <t>Laurens</t>
  </si>
  <si>
    <t>H-400-18248-765619</t>
  </si>
  <si>
    <t>Jamie Ness Racing</t>
  </si>
  <si>
    <t>15903 Northlake Village Dr</t>
  </si>
  <si>
    <t>Odessa</t>
  </si>
  <si>
    <t>727-642-8553</t>
  </si>
  <si>
    <t>Laurel</t>
  </si>
  <si>
    <t>Prince George's</t>
  </si>
  <si>
    <t>H-400-18248-322664</t>
  </si>
  <si>
    <t>B.A.Y Hospitality Cleaning Services, Inc.</t>
  </si>
  <si>
    <t>Unit 1007</t>
  </si>
  <si>
    <t>603-943-0995</t>
  </si>
  <si>
    <t>Santa Rosa Beach</t>
  </si>
  <si>
    <t>H-400-18268-501727</t>
  </si>
  <si>
    <t>STAN SWEENEY LLC</t>
  </si>
  <si>
    <t>579 BRADLEY 71</t>
  </si>
  <si>
    <t>HERMITAGE</t>
  </si>
  <si>
    <t>879-463-8101</t>
  </si>
  <si>
    <t>H-400-18295-307380</t>
  </si>
  <si>
    <t>LandCare - San Antonio</t>
  </si>
  <si>
    <t>LandCare USA, LLC</t>
  </si>
  <si>
    <t>7515 Grisom Rd, Suite 112B</t>
  </si>
  <si>
    <t>Corp: 5295 Westview Dr. Suite 100, Frederick, MD 21703</t>
  </si>
  <si>
    <t>512-458-8873</t>
  </si>
  <si>
    <t>H-400-18296-830447</t>
  </si>
  <si>
    <t>DANNY L WHITENER</t>
  </si>
  <si>
    <t>WHITENER HYDRO-SEEDING &amp; LANDSCAPING</t>
  </si>
  <si>
    <t>8802 OLD LEE HWY</t>
  </si>
  <si>
    <t>OOLTEWAH</t>
  </si>
  <si>
    <t>423-238-9625</t>
  </si>
  <si>
    <t>YOUNGBLOOD &amp; ASSOCIATES, PLLC</t>
  </si>
  <si>
    <t>KARA YOUNGBLOOD</t>
  </si>
  <si>
    <t>MCMINNVILLE</t>
  </si>
  <si>
    <t>LANDSCAPING &amp; GROUNDS KEEPING WORKER</t>
  </si>
  <si>
    <t>HAMILTON</t>
  </si>
  <si>
    <t>H-400-18236-362525</t>
  </si>
  <si>
    <t>Herbco International</t>
  </si>
  <si>
    <t>16661 W Snoqualmie River Road NE</t>
  </si>
  <si>
    <t>Duvall</t>
  </si>
  <si>
    <t>425-788-7903</t>
  </si>
  <si>
    <t>RYAN OGBURN</t>
  </si>
  <si>
    <t>Fresh Herb Packer</t>
  </si>
  <si>
    <t>King</t>
  </si>
  <si>
    <t>H-400-18236-020987</t>
  </si>
  <si>
    <t>Patch Management, Inc.</t>
  </si>
  <si>
    <t>451 Tyburn Road</t>
  </si>
  <si>
    <t>Fairless Hills</t>
  </si>
  <si>
    <t>215-949-9400</t>
  </si>
  <si>
    <t>Law Office of Michele Contreras, LLC</t>
  </si>
  <si>
    <t>Michele Contreras</t>
  </si>
  <si>
    <t>Cleaner</t>
  </si>
  <si>
    <t>H-400-18191-705698</t>
  </si>
  <si>
    <t>LANDSCAPING INSTALLATION</t>
  </si>
  <si>
    <t>H-400-18230-581257</t>
  </si>
  <si>
    <t>BAD HAT AUTO INC.</t>
  </si>
  <si>
    <t>3114 45th Street #3</t>
  </si>
  <si>
    <t>West Palm Beach</t>
  </si>
  <si>
    <t>954-328-5658</t>
  </si>
  <si>
    <t>Car Detail Specialist</t>
  </si>
  <si>
    <t>Cleaners of Vehicles and Equipment</t>
  </si>
  <si>
    <t>H-400-18260-801643</t>
  </si>
  <si>
    <t>Toby D. Woods</t>
  </si>
  <si>
    <t>Toby Woods Tree Planting Service</t>
  </si>
  <si>
    <t>118 Nell St</t>
  </si>
  <si>
    <t>PO Box 273</t>
  </si>
  <si>
    <t>Dubach</t>
  </si>
  <si>
    <t>318-548-1132</t>
  </si>
  <si>
    <t>Ruston</t>
  </si>
  <si>
    <t>H-400-18269-789835</t>
  </si>
  <si>
    <t>Northeast Mesa LLC</t>
  </si>
  <si>
    <t>10 Commerce Drive Carmel, NY 10512</t>
  </si>
  <si>
    <t>110 Old Route 6, Carmel, NY 10512</t>
  </si>
  <si>
    <t>845-808-1651</t>
  </si>
  <si>
    <t>Whiteman Osterman &amp; Hanna LLP</t>
  </si>
  <si>
    <t>J. D'Arrigo Leonard</t>
  </si>
  <si>
    <t>Albany NY</t>
  </si>
  <si>
    <t>Computer User Support Specialists</t>
  </si>
  <si>
    <t>H-400-18235-928794</t>
  </si>
  <si>
    <t>TRINITY CONCESSIONS, LLC</t>
  </si>
  <si>
    <t>4950 WEST SOUTHERN AVENUE</t>
  </si>
  <si>
    <t>LAVEEN</t>
  </si>
  <si>
    <t>602-763-9955</t>
  </si>
  <si>
    <t>Laveen</t>
  </si>
  <si>
    <t>H-400-18197-544274</t>
  </si>
  <si>
    <t>H-400-18209-235809</t>
  </si>
  <si>
    <t>ARMANIS OYSTERS</t>
  </si>
  <si>
    <t>511 N HOOD ST</t>
  </si>
  <si>
    <t>ROCKPORT</t>
  </si>
  <si>
    <t>361-205-4367</t>
  </si>
  <si>
    <t>DECKHAND</t>
  </si>
  <si>
    <t>Fishers and Related Fishing Workers</t>
  </si>
  <si>
    <t>Aransas</t>
  </si>
  <si>
    <t>H-400-18270-721121</t>
  </si>
  <si>
    <t>GEORGE SOFIS</t>
  </si>
  <si>
    <t>40 MUSTER DRIVE</t>
  </si>
  <si>
    <t>STAFFORD</t>
  </si>
  <si>
    <t>540-446-4299</t>
  </si>
  <si>
    <t>PERSONAL ASSISTANT / NANNY</t>
  </si>
  <si>
    <t>VA</t>
  </si>
  <si>
    <t>VIRGINIA WORKFORCE CONNECTION</t>
  </si>
  <si>
    <t>H-400-18197-238889</t>
  </si>
  <si>
    <t>Kitchen Stewards</t>
  </si>
  <si>
    <t>Dishwashers</t>
  </si>
  <si>
    <t>H-400-18208-450159</t>
  </si>
  <si>
    <t>INGRIDA SOLDATOVA</t>
  </si>
  <si>
    <t>17507 WOODS EDGE DRIVE</t>
  </si>
  <si>
    <t>469-324-9880</t>
  </si>
  <si>
    <t>H-400-18207-588335</t>
  </si>
  <si>
    <t>ALH GENERAL CONTRACTOR, INC</t>
  </si>
  <si>
    <t>4457 NC HWY 105 S, G-2</t>
  </si>
  <si>
    <t>BOONE</t>
  </si>
  <si>
    <t>828-963-5700</t>
  </si>
  <si>
    <t>Construction Carpenters</t>
  </si>
  <si>
    <t>Ashe</t>
  </si>
  <si>
    <t>H-400-18263-962255</t>
  </si>
  <si>
    <t>Blue Skies Landscape LLC</t>
  </si>
  <si>
    <t>10038 S Choctaw</t>
  </si>
  <si>
    <t>Mailing: PO Box 40848, Baton Rouge, LA 70835</t>
  </si>
  <si>
    <t>Baton Rouge</t>
  </si>
  <si>
    <t>225-772-4183</t>
  </si>
  <si>
    <t>H-400-18275-865412</t>
  </si>
  <si>
    <t>Isola Stables, Inc.</t>
  </si>
  <si>
    <t>3639 Alpine Road</t>
  </si>
  <si>
    <t>Portola Valley</t>
  </si>
  <si>
    <t>650-867-8201</t>
  </si>
  <si>
    <t>Rancho Murieta</t>
  </si>
  <si>
    <t>Sacramento</t>
  </si>
  <si>
    <t>H-400-18220-379765</t>
  </si>
  <si>
    <t>MAMMOTH MOUNTAIN SKI AREA LLC</t>
  </si>
  <si>
    <t>MAMMOTH MOUNTAIN SKI AREA</t>
  </si>
  <si>
    <t>BOX 24</t>
  </si>
  <si>
    <t>10001 MINARET RD</t>
  </si>
  <si>
    <t>MAMMOTH LAKES</t>
  </si>
  <si>
    <t>760-934-2571</t>
  </si>
  <si>
    <t>Ski Race Coach</t>
  </si>
  <si>
    <t>Coaches and Scouts</t>
  </si>
  <si>
    <t>Mammoth Lakes</t>
  </si>
  <si>
    <t>Mono</t>
  </si>
  <si>
    <t>H-400-18215-465523</t>
  </si>
  <si>
    <t>TruCo Services, INC</t>
  </si>
  <si>
    <t>2225 S. 400 West</t>
  </si>
  <si>
    <t>SALT LAKE CITY</t>
  </si>
  <si>
    <t>801-466-8044</t>
  </si>
  <si>
    <t>utah</t>
  </si>
  <si>
    <t>T &amp; NB STAFFING INTERNATIONAL, INC</t>
  </si>
  <si>
    <t>MYYAHHNNA MILLS</t>
  </si>
  <si>
    <t>134 D WESTSIDE BLVD</t>
  </si>
  <si>
    <t>HOUMA</t>
  </si>
  <si>
    <t>70364-2111</t>
  </si>
  <si>
    <t>985-713-2417</t>
  </si>
  <si>
    <t>TERREBONNE</t>
  </si>
  <si>
    <t>LOUSIANA WORKFORCE COMMISSION</t>
  </si>
  <si>
    <t>H-400-18236-101038</t>
  </si>
  <si>
    <t>Lagos Framing, LLC</t>
  </si>
  <si>
    <t>720 North 1150 East</t>
  </si>
  <si>
    <t>Layton</t>
  </si>
  <si>
    <t>951-201-7259</t>
  </si>
  <si>
    <t>Wilner &amp; O'Reilly APLC</t>
  </si>
  <si>
    <t>Sean Carpenter</t>
  </si>
  <si>
    <t>Framer</t>
  </si>
  <si>
    <t>Davis</t>
  </si>
  <si>
    <t>H-400-18262-857873</t>
  </si>
  <si>
    <t>West Farms Crawfish</t>
  </si>
  <si>
    <t>1769 L'anse Meg Road</t>
  </si>
  <si>
    <t>Mamou</t>
  </si>
  <si>
    <t>337-224-4577</t>
  </si>
  <si>
    <t>Hallandale</t>
  </si>
  <si>
    <t>Broward</t>
  </si>
  <si>
    <t>H-400-18269-447186</t>
  </si>
  <si>
    <t>Palm Landscaping INC</t>
  </si>
  <si>
    <t>435 Depot St.</t>
  </si>
  <si>
    <t>South Easton</t>
  </si>
  <si>
    <t>508-958-8527</t>
  </si>
  <si>
    <t>JL RECRUITMENT &amp; CONSULTING LLC</t>
  </si>
  <si>
    <t>ELLIOTT FERREIRA</t>
  </si>
  <si>
    <t>FT. LAUDERDALE</t>
  </si>
  <si>
    <t>massachusetts</t>
  </si>
  <si>
    <t>SiteWorks Landscape Development, LLC</t>
  </si>
  <si>
    <t>2915 W. Fairview St</t>
  </si>
  <si>
    <t>Chandler</t>
  </si>
  <si>
    <t>480-820-1600</t>
  </si>
  <si>
    <t>Construction Worker</t>
  </si>
  <si>
    <t>H-400-18303-122274</t>
  </si>
  <si>
    <t>ROCK'S LAWN CARE/STUMP OUT LLC</t>
  </si>
  <si>
    <t>126 SHAMROCK DRIVE</t>
  </si>
  <si>
    <t>GRAY</t>
  </si>
  <si>
    <t>985-665-2618</t>
  </si>
  <si>
    <t>CAJUN VISA COMPANY INC</t>
  </si>
  <si>
    <t>Terri White</t>
  </si>
  <si>
    <t>LIVINGSTON</t>
  </si>
  <si>
    <t>TREE TRIMMERS AND PRUNER</t>
  </si>
  <si>
    <t>Tree Trimmers and Pruners</t>
  </si>
  <si>
    <t>Gray</t>
  </si>
  <si>
    <t>Terrebonne Parish</t>
  </si>
  <si>
    <t>H-400-18317-607662</t>
  </si>
  <si>
    <t>Milo Enterprises, Inc.</t>
  </si>
  <si>
    <t>Champion Lawn Care</t>
  </si>
  <si>
    <t>3000 Old Alabama Rd., #119-413</t>
  </si>
  <si>
    <t>Alpharetta</t>
  </si>
  <si>
    <t>770-649-0818</t>
  </si>
  <si>
    <t>Amigo's Labor Solutions, Inc.</t>
  </si>
  <si>
    <t>Fulton</t>
  </si>
  <si>
    <t>H-400-18282-407711</t>
  </si>
  <si>
    <t>Icicle Seafoods, Inc.</t>
  </si>
  <si>
    <t>4019 21st Avenue W.</t>
  </si>
  <si>
    <t>206-281-4478</t>
  </si>
  <si>
    <t>Joel Paget</t>
  </si>
  <si>
    <t>Pollock Roe Technician</t>
  </si>
  <si>
    <t>Food Batchmakers</t>
  </si>
  <si>
    <t>H-400-18318-673165</t>
  </si>
  <si>
    <t>FIRST CLASS ATTRACTIONS INC</t>
  </si>
  <si>
    <t>7377 Timberpoint Ct</t>
  </si>
  <si>
    <t>(Mail: 1576 Springer Ridge Road, Carbondale IL 62902)</t>
  </si>
  <si>
    <t>Fairview</t>
  </si>
  <si>
    <t>618-407-3044</t>
  </si>
  <si>
    <t>Caseyville</t>
  </si>
  <si>
    <t>H-400-18288-373063</t>
  </si>
  <si>
    <t>SCA CHESS ACADEMY, LLC</t>
  </si>
  <si>
    <t>DELCIANO PINOY CUISINE</t>
  </si>
  <si>
    <t>6401 S. COOPER ST</t>
  </si>
  <si>
    <t>ARLINGTON</t>
  </si>
  <si>
    <t>817-987-1221</t>
  </si>
  <si>
    <t>Apprentice</t>
  </si>
  <si>
    <t>Greenville</t>
  </si>
  <si>
    <t>H-400-18295-099233</t>
  </si>
  <si>
    <t>LandCare - New Jersey</t>
  </si>
  <si>
    <t>200 South Ave., Suite 8</t>
  </si>
  <si>
    <t>732-271-3515</t>
  </si>
  <si>
    <t>H-400-18170-270868</t>
  </si>
  <si>
    <t>Strates Shows, Inc.</t>
  </si>
  <si>
    <t>10600 S. Orange Ave.</t>
  </si>
  <si>
    <t>407-855-3939</t>
  </si>
  <si>
    <t>Orange</t>
  </si>
  <si>
    <t>H-400-18278-601697</t>
  </si>
  <si>
    <t>PETER PAN SEAFOODS, INC.</t>
  </si>
  <si>
    <t>3015 112TH AVENUE NE</t>
  </si>
  <si>
    <t>BELLEVUE</t>
  </si>
  <si>
    <t>206-728-6000</t>
  </si>
  <si>
    <t>POLLOCK ROE TECHNICIAN</t>
  </si>
  <si>
    <t>KING COVE</t>
  </si>
  <si>
    <t>ALEUTIANS EAST</t>
  </si>
  <si>
    <t>H-400-18318-242608</t>
  </si>
  <si>
    <t>WINNSCAPES, INC.</t>
  </si>
  <si>
    <t>6079 Taylor Rd</t>
  </si>
  <si>
    <t>Gahanna</t>
  </si>
  <si>
    <t>614-866-9466</t>
  </si>
  <si>
    <t>ANDREW JACKSON LAW</t>
  </si>
  <si>
    <t>ANDREW JACKSON</t>
  </si>
  <si>
    <t>CLINTON</t>
  </si>
  <si>
    <t>H-400-18302-571955</t>
  </si>
  <si>
    <t>Mid American Carnival LLC</t>
  </si>
  <si>
    <t>2813 Elsworth Lane</t>
  </si>
  <si>
    <t>Harlingen</t>
  </si>
  <si>
    <t>956-245-6930</t>
  </si>
  <si>
    <t>Lyford</t>
  </si>
  <si>
    <t>Willacy</t>
  </si>
  <si>
    <t>H-400-18302-096621</t>
  </si>
  <si>
    <t>MOORE'S GREATER SHOWS, LLC</t>
  </si>
  <si>
    <t>RDM Independent Rides LLC, R Moore Holdings LLC, R.D.M., CLOM Independent Rides LLC</t>
  </si>
  <si>
    <t>1083 FM 491</t>
  </si>
  <si>
    <t>LYFORD</t>
  </si>
  <si>
    <t>956-743-5422</t>
  </si>
  <si>
    <t>H-400-18295-389336</t>
  </si>
  <si>
    <t>WAGNER'S CARNIVAL, LLC</t>
  </si>
  <si>
    <t>1240 N MCCAMPBELL ST</t>
  </si>
  <si>
    <t>[MAIL: PO BOX 917, ARANSAS PASS, TX 78335]</t>
  </si>
  <si>
    <t>ARANSAS PASS</t>
  </si>
  <si>
    <t>361-332-1725</t>
  </si>
  <si>
    <t>Sinton</t>
  </si>
  <si>
    <t>H-400-18295-307599</t>
  </si>
  <si>
    <t>LandCare - Allentown</t>
  </si>
  <si>
    <t>1820B North Dauphin St</t>
  </si>
  <si>
    <t>Allentown</t>
  </si>
  <si>
    <t>610-476-6722</t>
  </si>
  <si>
    <t>Lehigh</t>
  </si>
  <si>
    <t>H-400-18320-904230</t>
  </si>
  <si>
    <t>Libs Paving Co., Inc.</t>
  </si>
  <si>
    <t>6931 Atkins Road</t>
  </si>
  <si>
    <t>Floyds Knobs</t>
  </si>
  <si>
    <t>47119-0000</t>
  </si>
  <si>
    <t>812-944-8942</t>
  </si>
  <si>
    <t>Asphalt Laborer</t>
  </si>
  <si>
    <t>Floyd</t>
  </si>
  <si>
    <t>Department of Workforce Developement</t>
  </si>
  <si>
    <t>Camden</t>
  </si>
  <si>
    <t>H-400-18282-949910</t>
  </si>
  <si>
    <t>Snowbird Operations LLC</t>
  </si>
  <si>
    <t>State Highway 210</t>
  </si>
  <si>
    <t>P.O. Box 92900</t>
  </si>
  <si>
    <t>Snowbird</t>
  </si>
  <si>
    <t>801-933-2222</t>
  </si>
  <si>
    <t>RICHARDS BRANDT MILLER NELSON</t>
  </si>
  <si>
    <t>BARBARA MELENDEZ</t>
  </si>
  <si>
    <t>RESTAURANT ATTENDANT</t>
  </si>
  <si>
    <t>Dining Room and Cafeteria Attendants and Bartender</t>
  </si>
  <si>
    <t>Salt Lake</t>
  </si>
  <si>
    <t>H-400-18247-645546</t>
  </si>
  <si>
    <t>Pence's LLC</t>
  </si>
  <si>
    <t>10010 US Hwy 6</t>
  </si>
  <si>
    <t>419-636-0888</t>
  </si>
  <si>
    <t>Lakeland</t>
  </si>
  <si>
    <t>Polk</t>
  </si>
  <si>
    <t>H-400-18316-777582</t>
  </si>
  <si>
    <t>JJ &amp; SONS</t>
  </si>
  <si>
    <t>3458 E. ILLINI ST.</t>
  </si>
  <si>
    <t>480-748-3510</t>
  </si>
  <si>
    <t>H-400-18317-610210</t>
  </si>
  <si>
    <t>Landscapes Unlimited, LLC</t>
  </si>
  <si>
    <t>1201 Aries Drive</t>
  </si>
  <si>
    <t>402-423-6653</t>
  </si>
  <si>
    <t>KAN LAW, PC</t>
  </si>
  <si>
    <t>GRACE KAN</t>
  </si>
  <si>
    <t>FARMERS BRANCH</t>
  </si>
  <si>
    <t>Landscape Laborer II</t>
  </si>
  <si>
    <t>AUGUSTA</t>
  </si>
  <si>
    <t>RICHMOND</t>
  </si>
  <si>
    <t>H-400-18318-940897</t>
  </si>
  <si>
    <t>The Quaglino Landscape Company, Inc.</t>
  </si>
  <si>
    <t>23425 Hwy 435</t>
  </si>
  <si>
    <t>Abita Springs</t>
  </si>
  <si>
    <t>985-373-9139</t>
  </si>
  <si>
    <t>St. Tammany Parish</t>
  </si>
  <si>
    <t>H-400-18283-101293</t>
  </si>
  <si>
    <t>Lifeguards</t>
  </si>
  <si>
    <t>H-400-18307-318960</t>
  </si>
  <si>
    <t>Rotolo Consultants, Inc.</t>
  </si>
  <si>
    <t>RCI</t>
  </si>
  <si>
    <t>38001 Brownsvillage Road</t>
  </si>
  <si>
    <t>985-643-2427</t>
  </si>
  <si>
    <t>CORPORATE &amp; EMPLOYEE SERVICES</t>
  </si>
  <si>
    <t>Biloxi</t>
  </si>
  <si>
    <t>Harrison</t>
  </si>
  <si>
    <t>H-400-18220-557344</t>
  </si>
  <si>
    <t>Southwest Nursery and Supply, LP</t>
  </si>
  <si>
    <t>Southwest Wholesale Nursery</t>
  </si>
  <si>
    <t>2220 Sandy Lake Rd.</t>
  </si>
  <si>
    <t>Carrollton</t>
  </si>
  <si>
    <t>972-245-4557</t>
  </si>
  <si>
    <t>Nursery Worker</t>
  </si>
  <si>
    <t>H-400-18305-995807</t>
  </si>
  <si>
    <t>Ponderosa Reforestation, Inc.</t>
  </si>
  <si>
    <t>369 Oak Grove Road</t>
  </si>
  <si>
    <t>541-601-1977</t>
  </si>
  <si>
    <t>H-400-18297-909738</t>
  </si>
  <si>
    <t>South Star Corporation</t>
  </si>
  <si>
    <t>#1 Landscaping</t>
  </si>
  <si>
    <t>3775 Ridge Road</t>
  </si>
  <si>
    <t>Medina</t>
  </si>
  <si>
    <t>330-350-0271</t>
  </si>
  <si>
    <t>H-400-18220-084903</t>
  </si>
  <si>
    <t>PDSCo, Inc.</t>
  </si>
  <si>
    <t>Cowboy Mining Co</t>
  </si>
  <si>
    <t>301 N Cowboy Mining Rd</t>
  </si>
  <si>
    <t>870-863-5707</t>
  </si>
  <si>
    <t>Production Workers</t>
  </si>
  <si>
    <t>Brewster</t>
  </si>
  <si>
    <t>ANNA AND ANNA, P.C.</t>
  </si>
  <si>
    <t>DANIEL ANNA</t>
  </si>
  <si>
    <t>MEDIA</t>
  </si>
  <si>
    <t>Delaware</t>
  </si>
  <si>
    <t>H-400-18313-766110</t>
  </si>
  <si>
    <t>El Gueros Landscaping</t>
  </si>
  <si>
    <t>1995 Columbus Ave</t>
  </si>
  <si>
    <t>Copley</t>
  </si>
  <si>
    <t>330-734-7755</t>
  </si>
  <si>
    <t>DEFUR VORAN</t>
  </si>
  <si>
    <t>KELLI LIGGETT</t>
  </si>
  <si>
    <t>FISHERS</t>
  </si>
  <si>
    <t>H-400-18306-771685</t>
  </si>
  <si>
    <t>Rice Belt Distributors, Inc.</t>
  </si>
  <si>
    <t>1027 W Second Street</t>
  </si>
  <si>
    <t>Crowley</t>
  </si>
  <si>
    <t>Acadia Parish</t>
  </si>
  <si>
    <t>337-788-0595</t>
  </si>
  <si>
    <t>LABOR SERVICES INTERNATIONAL, LLC</t>
  </si>
  <si>
    <t>ELAINE TRUJILLO</t>
  </si>
  <si>
    <t>HENDERSON</t>
  </si>
  <si>
    <t>Helper-Installation,Maintenance, &amp; Repair Workers</t>
  </si>
  <si>
    <t>H-400-18306-107490</t>
  </si>
  <si>
    <t>Landscape Management Services, Inc.</t>
  </si>
  <si>
    <t>5009 Cobra Rd</t>
  </si>
  <si>
    <t>337-478-3836</t>
  </si>
  <si>
    <t>H-400-18263-088667</t>
  </si>
  <si>
    <t>RBM SERVICES, INC</t>
  </si>
  <si>
    <t>2225 S. 400 WEST</t>
  </si>
  <si>
    <t>Provo</t>
  </si>
  <si>
    <t>Utah</t>
  </si>
  <si>
    <t>H-400-18309-023301</t>
  </si>
  <si>
    <t>Pennington Lawn &amp; Landscape LLC</t>
  </si>
  <si>
    <t>1348 Seabord Ave</t>
  </si>
  <si>
    <t>233 Rodney Drive Baton Rouge, LA 70808 Mailing address</t>
  </si>
  <si>
    <t>225-806-0008</t>
  </si>
  <si>
    <t>Landscaping Labor</t>
  </si>
  <si>
    <t>E Baton Rouge Parish</t>
  </si>
  <si>
    <t>H-400-18294-433867</t>
  </si>
  <si>
    <t>LUSA Austin, LLC</t>
  </si>
  <si>
    <t>Landscapes USA</t>
  </si>
  <si>
    <t>3737 Old Reliance Rd.</t>
  </si>
  <si>
    <t>866-907-5872</t>
  </si>
  <si>
    <t>H-400-18285-280612</t>
  </si>
  <si>
    <t>Omni Hotels Management Corporation for Omni Amelia Island, LLC</t>
  </si>
  <si>
    <t>Omni Amelia Island Plantation Resort</t>
  </si>
  <si>
    <t>39 Beach Lagoon Road</t>
  </si>
  <si>
    <t>Amelia Island</t>
  </si>
  <si>
    <t>904-261-6161</t>
  </si>
  <si>
    <t>Dining Room Attendant</t>
  </si>
  <si>
    <t>Antioch</t>
  </si>
  <si>
    <t>H-400-18263-207608</t>
  </si>
  <si>
    <t>Shirley's Crawfish Pad, LLC</t>
  </si>
  <si>
    <t>318-253-5403</t>
  </si>
  <si>
    <t>Seafood Processing</t>
  </si>
  <si>
    <t>H-400-18291-897013</t>
  </si>
  <si>
    <t>R &amp; E Forestry, Inc.</t>
  </si>
  <si>
    <t>1701 N. Church St.</t>
  </si>
  <si>
    <t>Atkins</t>
  </si>
  <si>
    <t>479-641-0438</t>
  </si>
  <si>
    <t>Brush Clearer for Utility Right of Way</t>
  </si>
  <si>
    <t>De Queen</t>
  </si>
  <si>
    <t>Sevier</t>
  </si>
  <si>
    <t>H-400-18271-619452</t>
  </si>
  <si>
    <t>ERIC PITTS LAWN SERVICE</t>
  </si>
  <si>
    <t>6515 E 24TH STREET</t>
  </si>
  <si>
    <t>918-855-1619</t>
  </si>
  <si>
    <t>KATHY HAWS &amp; ASSOCIATES</t>
  </si>
  <si>
    <t>KATHRYN HAWS</t>
  </si>
  <si>
    <t>MONKEY ISLAND</t>
  </si>
  <si>
    <t>LANDSCAPE LABORER</t>
  </si>
  <si>
    <t>H-400-18247-008562</t>
  </si>
  <si>
    <t>EMBASSY SUITES MANAGEMENT LLC</t>
  </si>
  <si>
    <t>KINGSTON PLANTATION/EMBASSY SUITES RESORT AND HILTON MYRTLE BEACH</t>
  </si>
  <si>
    <t>9800 QUEENSWAY BLVD.</t>
  </si>
  <si>
    <t>MYRTLE BEACH</t>
  </si>
  <si>
    <t>843-497-4323</t>
  </si>
  <si>
    <t>Laundry Attendant</t>
  </si>
  <si>
    <t>Laundry and Dry-Cleaning Workers</t>
  </si>
  <si>
    <t>Myrtle Beach</t>
  </si>
  <si>
    <t>Horry</t>
  </si>
  <si>
    <t>H-400-18304-413151</t>
  </si>
  <si>
    <t>KASTL AMUSEMENTS</t>
  </si>
  <si>
    <t>2820 N. PINAL AVE, STE 12#305</t>
  </si>
  <si>
    <t>CASA GRANDE</t>
  </si>
  <si>
    <t>951-757-6607</t>
  </si>
  <si>
    <t>Pinal</t>
  </si>
  <si>
    <t>H-400-18306-983380</t>
  </si>
  <si>
    <t>OUACHITA LANDSCAPE MANAGEMENT LLC</t>
  </si>
  <si>
    <t>220 ROWLAND DRIVE</t>
  </si>
  <si>
    <t>MONROE</t>
  </si>
  <si>
    <t>318-512-1015</t>
  </si>
  <si>
    <t>OUACHITA</t>
  </si>
  <si>
    <t>H-400-18239-345658</t>
  </si>
  <si>
    <t>Sea Mist, Inc</t>
  </si>
  <si>
    <t>Sea Mist Oceanfront</t>
  </si>
  <si>
    <t>305 13th Avenue South</t>
  </si>
  <si>
    <t>MAILING: PO Box 2548, Myrtle Beach, SC 29578</t>
  </si>
  <si>
    <t>843-282-5116</t>
  </si>
  <si>
    <t>H-400-18236-319062</t>
  </si>
  <si>
    <t>Vizcaino, LP</t>
  </si>
  <si>
    <t>2210 W 16th Street</t>
  </si>
  <si>
    <t>432-332-8433</t>
  </si>
  <si>
    <t>Hwy Maintenance Worker</t>
  </si>
  <si>
    <t>Ector</t>
  </si>
  <si>
    <t>H-400-18305-687921</t>
  </si>
  <si>
    <t>Ruppert Landscape, Inc.</t>
  </si>
  <si>
    <t>4425 Lilburn Industrial Way</t>
  </si>
  <si>
    <t>Lilburn</t>
  </si>
  <si>
    <t>770-931-9900</t>
  </si>
  <si>
    <t>Gwinnett</t>
  </si>
  <si>
    <t>H-400-18304-107777</t>
  </si>
  <si>
    <t>CHARLIE ATKINS, INC.</t>
  </si>
  <si>
    <t>1936 N. 81ST STREET</t>
  </si>
  <si>
    <t>(MAIL: 103 SOUTH US HWY 1, STE F5 #159, JUPITER FL 33477)</t>
  </si>
  <si>
    <t>CASEYVILLE</t>
  </si>
  <si>
    <t>561-427-8148</t>
  </si>
  <si>
    <t>H-400-18300-075811</t>
  </si>
  <si>
    <t>C.S. LAWN &amp; LANDSCAPE, INC.</t>
  </si>
  <si>
    <t>1107 BUTTERWORTH COURT</t>
  </si>
  <si>
    <t>STEVENSVILLE</t>
  </si>
  <si>
    <t>410-643-5404</t>
  </si>
  <si>
    <t>QUEEN ANNE'S</t>
  </si>
  <si>
    <t>H-400-18247-490646</t>
  </si>
  <si>
    <t>H-400-18282-062331</t>
  </si>
  <si>
    <t>Complete Industries, Inc</t>
  </si>
  <si>
    <t>Complete Landscaping Service</t>
  </si>
  <si>
    <t>2410 N. Crain Highway</t>
  </si>
  <si>
    <t>301-218-1800</t>
  </si>
  <si>
    <t>H-400-18288-326324</t>
  </si>
  <si>
    <t>Camino Real V Corporation</t>
  </si>
  <si>
    <t>607 N Norwood St</t>
  </si>
  <si>
    <t>Wallace</t>
  </si>
  <si>
    <t>910-665-1324</t>
  </si>
  <si>
    <t>Duplin</t>
  </si>
  <si>
    <t>H-400-18307-449273</t>
  </si>
  <si>
    <t>American Sod Farms, LLC</t>
  </si>
  <si>
    <t>15507 Old Milky Way</t>
  </si>
  <si>
    <t>Escondido</t>
  </si>
  <si>
    <t>760-738-9112</t>
  </si>
  <si>
    <t>San Diego</t>
  </si>
  <si>
    <t>H-400-18306-568718</t>
  </si>
  <si>
    <t>Denison Landscaping, Inc. (MD)</t>
  </si>
  <si>
    <t>8911 Oxon Hill Road</t>
  </si>
  <si>
    <t>Fort Washington</t>
  </si>
  <si>
    <t>301-567-0210</t>
  </si>
  <si>
    <t>H-400-18306-184386</t>
  </si>
  <si>
    <t>MOBILE ICE CREAM CORP (FRED)</t>
  </si>
  <si>
    <t>13600 Permilla Springs Drive</t>
  </si>
  <si>
    <t>804-798-9889</t>
  </si>
  <si>
    <t>ICE CREAM TRUCK DRIVERS</t>
  </si>
  <si>
    <t>Door-to-Door Sales Workers, News and Street</t>
  </si>
  <si>
    <t>virginia</t>
  </si>
  <si>
    <t>H-400-18298-653060</t>
  </si>
  <si>
    <t>J&amp;Y Construction, Inc.</t>
  </si>
  <si>
    <t>5005 Meadowlark Lane</t>
  </si>
  <si>
    <t>Katy</t>
  </si>
  <si>
    <t>281-391-3459</t>
  </si>
  <si>
    <t>LAW OFFICE OF HECTOR V. VILLEGAS</t>
  </si>
  <si>
    <t>HECTOR VILLEGAS JR</t>
  </si>
  <si>
    <t>KATY</t>
  </si>
  <si>
    <t>Harris</t>
  </si>
  <si>
    <t>H-400-18307-338250</t>
  </si>
  <si>
    <t>St Tammany Parish</t>
  </si>
  <si>
    <t>H-400-18235-463524</t>
  </si>
  <si>
    <t>Tri County Sprinklers, LLC</t>
  </si>
  <si>
    <t>9010 Aero Street</t>
  </si>
  <si>
    <t>210-403-3898</t>
  </si>
  <si>
    <t>Irrigation Laborer</t>
  </si>
  <si>
    <t>H-400-18320-848695</t>
  </si>
  <si>
    <t>Joe Flores</t>
  </si>
  <si>
    <t>Access Lawn and Landscape</t>
  </si>
  <si>
    <t>690 Meadow Brook Drive</t>
  </si>
  <si>
    <t>Wylie</t>
  </si>
  <si>
    <t>972-442-9085</t>
  </si>
  <si>
    <t>H-400-18317-091395</t>
  </si>
  <si>
    <t>Diamond Landscapes Inc</t>
  </si>
  <si>
    <t>2060 Buck Lane</t>
  </si>
  <si>
    <t>859-455-8501</t>
  </si>
  <si>
    <t>Laura Buckley</t>
  </si>
  <si>
    <t>H-400-18271-687870</t>
  </si>
  <si>
    <t>MILLER TIME MANUFACTURING LLC</t>
  </si>
  <si>
    <t>RR 2 BOX 354 NORTH HWY 169</t>
  </si>
  <si>
    <t>NOWATA</t>
  </si>
  <si>
    <t>918-231-5070</t>
  </si>
  <si>
    <t>FABRICATION WELDER</t>
  </si>
  <si>
    <t>H-400-18314-218261</t>
  </si>
  <si>
    <t>CHIMNEY K'S LLC</t>
  </si>
  <si>
    <t>3223 WOODS CANYON CT</t>
  </si>
  <si>
    <t>MISSOURI CITY</t>
  </si>
  <si>
    <t>832-434-4308</t>
  </si>
  <si>
    <t>Food Service Worker/Store Associate</t>
  </si>
  <si>
    <t>Preparation of food and service</t>
  </si>
  <si>
    <t>Missouri City</t>
  </si>
  <si>
    <t>Fort Bend</t>
  </si>
  <si>
    <t>H-400-18340-160880</t>
  </si>
  <si>
    <t>Westside Texture LLC</t>
  </si>
  <si>
    <t>6244 W Vermont Ave</t>
  </si>
  <si>
    <t>Glendale</t>
  </si>
  <si>
    <t>602-882-4540</t>
  </si>
  <si>
    <t>IRIS JUAREZ</t>
  </si>
  <si>
    <t>GLENDALE</t>
  </si>
  <si>
    <t>Taper</t>
  </si>
  <si>
    <t>Tapers</t>
  </si>
  <si>
    <t>Auburn</t>
  </si>
  <si>
    <t>H-400-18276-237379</t>
  </si>
  <si>
    <t>ADONAY RESOURCES LLC</t>
  </si>
  <si>
    <t>412 E SUWANNEE STREET</t>
  </si>
  <si>
    <t>FITZGERALD</t>
  </si>
  <si>
    <t>912-381-3453</t>
  </si>
  <si>
    <t>Ben Hill</t>
  </si>
  <si>
    <t>Georgia</t>
  </si>
  <si>
    <t>H-400-18239-470531</t>
  </si>
  <si>
    <t>H-400-18247-450520</t>
  </si>
  <si>
    <t>H-400-18307-268262</t>
  </si>
  <si>
    <t>Cicconi Landscape, Inc.</t>
  </si>
  <si>
    <t>112 Water St.</t>
  </si>
  <si>
    <t>Wilmington</t>
  </si>
  <si>
    <t>302-633-1160</t>
  </si>
  <si>
    <t>ANNA &amp; ANNA, P.C.</t>
  </si>
  <si>
    <t>New Castle</t>
  </si>
  <si>
    <t>H-400-18306-368118</t>
  </si>
  <si>
    <t>Villegas Enterprises, Inc.</t>
  </si>
  <si>
    <t>Outdoor Solutions</t>
  </si>
  <si>
    <t>7131 Jameson Court</t>
  </si>
  <si>
    <t>706-507-3152</t>
  </si>
  <si>
    <t>Muscogee</t>
  </si>
  <si>
    <t>H-400-18312-119491</t>
  </si>
  <si>
    <t>Priority Services, LLC</t>
  </si>
  <si>
    <t>70 Albe Drive</t>
  </si>
  <si>
    <t>Newark</t>
  </si>
  <si>
    <t>302-559-1428</t>
  </si>
  <si>
    <t>H-400-18247-067607</t>
  </si>
  <si>
    <t>Progressive Interest Inc</t>
  </si>
  <si>
    <t>Progressive Electrical Contractors</t>
  </si>
  <si>
    <t>6105 Maple Street</t>
  </si>
  <si>
    <t>Mailing:  PO Box 36650, Houston, TX 77236</t>
  </si>
  <si>
    <t>713-772-2018</t>
  </si>
  <si>
    <t>Pipelayer Helper</t>
  </si>
  <si>
    <t>Helpers--Pipelayers, Plumbers, Pipefitters, and</t>
  </si>
  <si>
    <t>H-400-18253-404103</t>
  </si>
  <si>
    <t>H-400-18269-797197</t>
  </si>
  <si>
    <t>JTG Solutions</t>
  </si>
  <si>
    <t>Evr-Green LLC</t>
  </si>
  <si>
    <t>28512 FM 2004</t>
  </si>
  <si>
    <t>Mailing:  PO Box 3582, Lake Jackson, TX 77566</t>
  </si>
  <si>
    <t>Angleton</t>
  </si>
  <si>
    <t>979-549-0888</t>
  </si>
  <si>
    <t>Brazoria</t>
  </si>
  <si>
    <t>H-400-18277-533615</t>
  </si>
  <si>
    <t>Epic Landscape Productions, LLC</t>
  </si>
  <si>
    <t>23933 W. 175th Street</t>
  </si>
  <si>
    <t>Gardner</t>
  </si>
  <si>
    <t>913-856-2446</t>
  </si>
  <si>
    <t>Johnson</t>
  </si>
  <si>
    <t>H-400-18227-040523</t>
  </si>
  <si>
    <t>JC Landscaping &amp; General, LLC.</t>
  </si>
  <si>
    <t>126 Ridge Top Drive</t>
  </si>
  <si>
    <t>Pendleton</t>
  </si>
  <si>
    <t>502-663-1464</t>
  </si>
  <si>
    <t>Laura BUCKLEY</t>
  </si>
  <si>
    <t>Groundskeeping Helper</t>
  </si>
  <si>
    <t>H-400-18270-525102</t>
  </si>
  <si>
    <t>Blue Ridge Property Services LLC</t>
  </si>
  <si>
    <t>606 Falmouth St, Suite B</t>
  </si>
  <si>
    <t>Mailing:  PO Box 975, Warrenton, VA 20188</t>
  </si>
  <si>
    <t>Warrenton</t>
  </si>
  <si>
    <t>540-347-3159</t>
  </si>
  <si>
    <t>Fauquier</t>
  </si>
  <si>
    <t>H-400-18303-351817</t>
  </si>
  <si>
    <t>C.L.I Irrigation &amp; Installation, Inc.</t>
  </si>
  <si>
    <t>1719 Fleischer Drive</t>
  </si>
  <si>
    <t>512-252-0141</t>
  </si>
  <si>
    <t>H-400-18306-341339</t>
  </si>
  <si>
    <t>G. T. Services, Inc.</t>
  </si>
  <si>
    <t>dba Green Touch Services Inc.</t>
  </si>
  <si>
    <t>6314 West Broadway</t>
  </si>
  <si>
    <t>McCordsville</t>
  </si>
  <si>
    <t>317-335-2628</t>
  </si>
  <si>
    <t>Meagan Kirchner</t>
  </si>
  <si>
    <t>Hancock</t>
  </si>
  <si>
    <t>H-400-18305-098522</t>
  </si>
  <si>
    <t>48 Commerce Parkway</t>
  </si>
  <si>
    <t>804-716-2540</t>
  </si>
  <si>
    <t>Spotsylvania</t>
  </si>
  <si>
    <t>H-400-18312-819799</t>
  </si>
  <si>
    <t>Edge Form, LLC</t>
  </si>
  <si>
    <t>6939 S Choctaw Drive</t>
  </si>
  <si>
    <t>225-246-8230</t>
  </si>
  <si>
    <t>H-400-18200-357607</t>
  </si>
  <si>
    <t>Alan Smith Pools, Inc.</t>
  </si>
  <si>
    <t>227 W. Carlton Avenue</t>
  </si>
  <si>
    <t>714-628-9494</t>
  </si>
  <si>
    <t>CHARLES THURGOOD</t>
  </si>
  <si>
    <t>Construction laborer</t>
  </si>
  <si>
    <t>H-400-18289-008442</t>
  </si>
  <si>
    <t>Earthworks, Inc.</t>
  </si>
  <si>
    <t>12105 E FM 917</t>
  </si>
  <si>
    <t>Alvarado</t>
  </si>
  <si>
    <t>817-477-3910</t>
  </si>
  <si>
    <t>H-400-18305-892101</t>
  </si>
  <si>
    <t>10918 Palestine St.</t>
  </si>
  <si>
    <t>281-888-6116</t>
  </si>
  <si>
    <t>H-400-18261-116899</t>
  </si>
  <si>
    <t>Ralph Iasiello Lawncare, LLC</t>
  </si>
  <si>
    <t>14101 Lago Strada</t>
  </si>
  <si>
    <t>Mailing: P.O. Box 890741, Oklahoma City, OK 73189</t>
  </si>
  <si>
    <t>Oklahoma City</t>
  </si>
  <si>
    <t>405-620-7611</t>
  </si>
  <si>
    <t>Oklahoma</t>
  </si>
  <si>
    <t>H-400-18303-413947</t>
  </si>
  <si>
    <t>Green Pastures Landscape Co, LLC</t>
  </si>
  <si>
    <t>529 Space Park S Dr</t>
  </si>
  <si>
    <t>Nashville</t>
  </si>
  <si>
    <t>615-781-2077</t>
  </si>
  <si>
    <t>H-400-18214-555163</t>
  </si>
  <si>
    <t>Tennant Lawn Service, Inc.</t>
  </si>
  <si>
    <t>2101 Ruckert Ave.</t>
  </si>
  <si>
    <t>314-997-5567</t>
  </si>
  <si>
    <t>SUSAN CHO FIGENSHAU, P.C.</t>
  </si>
  <si>
    <t>SUSAN FIGENSHAU</t>
  </si>
  <si>
    <t>ST. LOUIS</t>
  </si>
  <si>
    <t>H-400-18270-587878</t>
  </si>
  <si>
    <t>Natural Lawn and Landscape LLC</t>
  </si>
  <si>
    <t>533 Peruque Creek Road</t>
  </si>
  <si>
    <t>Mailing : PO Box 108, O'Fallon, MO 63366</t>
  </si>
  <si>
    <t>O'Fallon</t>
  </si>
  <si>
    <t>314-814-0104</t>
  </si>
  <si>
    <t>St. Charles</t>
  </si>
  <si>
    <t>H-400-18299-093434</t>
  </si>
  <si>
    <t>BAY &amp; BEACH LANDSCAPES LLC</t>
  </si>
  <si>
    <t>2532 SQUADRON CT</t>
  </si>
  <si>
    <t>757-469-0568</t>
  </si>
  <si>
    <t>Atlantic Resort Managers, Inc.</t>
  </si>
  <si>
    <t>Omni Hilton Head Oceanfront Resort</t>
  </si>
  <si>
    <t>23 Ocean Lane</t>
  </si>
  <si>
    <t>Hilton Head Island</t>
  </si>
  <si>
    <t>843-341-8073</t>
  </si>
  <si>
    <t>BEAUFORT</t>
  </si>
  <si>
    <t>H-400-18284-423680</t>
  </si>
  <si>
    <t>Kangas Casas Enterprises, LLC dba Trinity River Lawn Care &amp; Landscaping</t>
  </si>
  <si>
    <t>9945 East Bankhead Hwy</t>
  </si>
  <si>
    <t>Aledo</t>
  </si>
  <si>
    <t>817-901-9848</t>
  </si>
  <si>
    <t>H-400-18339-473575</t>
  </si>
  <si>
    <t>ProTouch Groundscapes LLC</t>
  </si>
  <si>
    <t>4749 Black Road</t>
  </si>
  <si>
    <t>Brecksville</t>
  </si>
  <si>
    <t>216-299-1601</t>
  </si>
  <si>
    <t>Robert Brown LLC</t>
  </si>
  <si>
    <t>Daniela Benton</t>
  </si>
  <si>
    <t>Cleveland</t>
  </si>
  <si>
    <t>Landscaper</t>
  </si>
  <si>
    <t>NORTH DAKOTA</t>
  </si>
  <si>
    <t>H-400-18300-248217</t>
  </si>
  <si>
    <t>Just Right Lawns, Inc.</t>
  </si>
  <si>
    <t>5508 W. Hwy 290, Ste. 250</t>
  </si>
  <si>
    <t>877-624-9781</t>
  </si>
  <si>
    <t>BEXAR</t>
  </si>
  <si>
    <t>H-400-18310-278385</t>
  </si>
  <si>
    <t>Excell Maintenance Services, Inc.</t>
  </si>
  <si>
    <t>2250 Route 322</t>
  </si>
  <si>
    <t>Woolwich Township</t>
  </si>
  <si>
    <t>856-467-5500</t>
  </si>
  <si>
    <t>Gloucester</t>
  </si>
  <si>
    <t>H-400-18299-930769</t>
  </si>
  <si>
    <t>Quality One, Inc.</t>
  </si>
  <si>
    <t>3709 Level Village Road</t>
  </si>
  <si>
    <t>Havre de Grace</t>
  </si>
  <si>
    <t>410-734-7299</t>
  </si>
  <si>
    <t>Harford</t>
  </si>
  <si>
    <t>H-400-18227-528452</t>
  </si>
  <si>
    <t>Swartz Mowing, Inc.</t>
  </si>
  <si>
    <t>87 Elk Lick Road</t>
  </si>
  <si>
    <t>Olympia</t>
  </si>
  <si>
    <t>606-674-2971</t>
  </si>
  <si>
    <t>LAURA BUCKLEY</t>
  </si>
  <si>
    <t>Bath</t>
  </si>
  <si>
    <t>H-400-18313-796025</t>
  </si>
  <si>
    <t>Prescott Valley Growers, LLC</t>
  </si>
  <si>
    <t>6750 N. Viewpoint Dr</t>
  </si>
  <si>
    <t>Prescott Valley</t>
  </si>
  <si>
    <t>928-848-1036</t>
  </si>
  <si>
    <t>Corporate &amp;  Employee Services</t>
  </si>
  <si>
    <t>Yavapai</t>
  </si>
  <si>
    <t>H-400-18307-830258</t>
  </si>
  <si>
    <t>Field of Dreams Lawn and Landscape, Inc.</t>
  </si>
  <si>
    <t>3015 Duncan Road</t>
  </si>
  <si>
    <t>302-420-2873</t>
  </si>
  <si>
    <t>ANNA and ANNA, P.C.</t>
  </si>
  <si>
    <t>H-400-18239-965109</t>
  </si>
  <si>
    <t>Steward</t>
  </si>
  <si>
    <t>H-400-18313-240204</t>
  </si>
  <si>
    <t>Landscape Services, Inc.</t>
  </si>
  <si>
    <t>1621 Shookstown Road</t>
  </si>
  <si>
    <t>mailing:  P.O. Box 1047  Frederick MD 21702</t>
  </si>
  <si>
    <t>301-698-3220</t>
  </si>
  <si>
    <t>Middletown</t>
  </si>
  <si>
    <t>H-400-14259-809107</t>
  </si>
  <si>
    <t>Navarro Racing LLC</t>
  </si>
  <si>
    <t>19264 E Country Club Rd</t>
  </si>
  <si>
    <t>Aventura</t>
  </si>
  <si>
    <t>954-226-7243</t>
  </si>
  <si>
    <t>Louisiana Workforce Commission</t>
  </si>
  <si>
    <t>H-400-18261-335960</t>
  </si>
  <si>
    <t>LaPointe Landscapes LLC</t>
  </si>
  <si>
    <t>River's Edge Landscapes</t>
  </si>
  <si>
    <t>123 Easy Lane</t>
  </si>
  <si>
    <t>Bluemont</t>
  </si>
  <si>
    <t>540-955-5720</t>
  </si>
  <si>
    <t>Berryville</t>
  </si>
  <si>
    <t>Clarke</t>
  </si>
  <si>
    <t>H-400-18213-830155</t>
  </si>
  <si>
    <t>R &amp; W Marine Construction, Inc.</t>
  </si>
  <si>
    <t>P.O.Box 229 (mailing)</t>
  </si>
  <si>
    <t>2959 Buckley Hall Road (physical)</t>
  </si>
  <si>
    <t>Cobbs Creek</t>
  </si>
  <si>
    <t>804-725-7516</t>
  </si>
  <si>
    <t>marine construction laborer</t>
  </si>
  <si>
    <t>Mathews</t>
  </si>
  <si>
    <t>H-400-18297-642093</t>
  </si>
  <si>
    <t>CB's Lawn Care and Landscaping LLC</t>
  </si>
  <si>
    <t>The Grounds Guys of Baton Rouge</t>
  </si>
  <si>
    <t>8320 Olivia Dr.</t>
  </si>
  <si>
    <t>Mailing: 7486 Colonial Dr., Denham Springs, LA 70726</t>
  </si>
  <si>
    <t>Denham Springs</t>
  </si>
  <si>
    <t>225-324-5952</t>
  </si>
  <si>
    <t>Livingston</t>
  </si>
  <si>
    <t>H-400-18234-447255</t>
  </si>
  <si>
    <t>HAMPTON ROADS GSA, LLC</t>
  </si>
  <si>
    <t>HAMPTON ROADS GSA</t>
  </si>
  <si>
    <t>809 LANGLEY AVE</t>
  </si>
  <si>
    <t>HAMPTON</t>
  </si>
  <si>
    <t>757-355-2552</t>
  </si>
  <si>
    <t>Housekeeping</t>
  </si>
  <si>
    <t>Hampton</t>
  </si>
  <si>
    <t>Hampton City</t>
  </si>
  <si>
    <t>H-400-18249-981926</t>
  </si>
  <si>
    <t>Southern Gunite, LP</t>
  </si>
  <si>
    <t>1735 Buford Hwy, Suite 215-301</t>
  </si>
  <si>
    <t>Cumming</t>
  </si>
  <si>
    <t>770-570-0654</t>
  </si>
  <si>
    <t>Gunite Top Finisher</t>
  </si>
  <si>
    <t>Cement Masons and Concrete Finishers</t>
  </si>
  <si>
    <t>PMB 1188</t>
  </si>
  <si>
    <t>Box 10,003</t>
  </si>
  <si>
    <t>H-400-18249-466600</t>
  </si>
  <si>
    <t>Lewis Landscaping and Nursery Inc</t>
  </si>
  <si>
    <t>3606 Minor Rd</t>
  </si>
  <si>
    <t>330-666-2655</t>
  </si>
  <si>
    <t>H-400-18221-495783</t>
  </si>
  <si>
    <t>American Irrigation Repair LLC</t>
  </si>
  <si>
    <t>3560 E University Ave</t>
  </si>
  <si>
    <t>Georgetown</t>
  </si>
  <si>
    <t>512-508-4663</t>
  </si>
  <si>
    <t>Irrigation laborer</t>
  </si>
  <si>
    <t>H-400-18247-750444</t>
  </si>
  <si>
    <t>Perfect Landscapes LLC</t>
  </si>
  <si>
    <t>21625 Cascades Parkway</t>
  </si>
  <si>
    <t>Mailing : P.O. Box 604, Ashburn, VA 20146</t>
  </si>
  <si>
    <t>Sterling</t>
  </si>
  <si>
    <t>703-433-2739</t>
  </si>
  <si>
    <t>Loudoun</t>
  </si>
  <si>
    <t>Utah County</t>
  </si>
  <si>
    <t>H-400-18235-535728</t>
  </si>
  <si>
    <t>Borst Landscape &amp; Design, Inc.</t>
  </si>
  <si>
    <t>260 W. Crescent Ave., Ste 1</t>
  </si>
  <si>
    <t>Allendale</t>
  </si>
  <si>
    <t>201-785-9400</t>
  </si>
  <si>
    <t>Bergen</t>
  </si>
  <si>
    <t>H-400-18319-226779</t>
  </si>
  <si>
    <t>Louisiana Landscape Specialty, Inc.</t>
  </si>
  <si>
    <t>1701 Belle Chasse Hwy</t>
  </si>
  <si>
    <t>Gretna</t>
  </si>
  <si>
    <t>504-391-1800</t>
  </si>
  <si>
    <t>H-400-18331-318101</t>
  </si>
  <si>
    <t>Landesign, LLC</t>
  </si>
  <si>
    <t>50 Tower Street</t>
  </si>
  <si>
    <t>Moscow Mills</t>
  </si>
  <si>
    <t>636-332-4500</t>
  </si>
  <si>
    <t>H-400-18310-911793</t>
  </si>
  <si>
    <t>Clay's Clippers Inc.</t>
  </si>
  <si>
    <t>127 Rose Lane</t>
  </si>
  <si>
    <t>Hackberry</t>
  </si>
  <si>
    <t>214-893-4886</t>
  </si>
  <si>
    <t>H-400-18268-034091</t>
  </si>
  <si>
    <t>Keesen Landscape Management Inc</t>
  </si>
  <si>
    <t>3355 S. Umatilla St.</t>
  </si>
  <si>
    <t>Englewood</t>
  </si>
  <si>
    <t>303-761-0444</t>
  </si>
  <si>
    <t>Araphoe</t>
  </si>
  <si>
    <t>H-400-18249-542052</t>
  </si>
  <si>
    <t>Siggy's Perennial Gardens Inc.</t>
  </si>
  <si>
    <t>19 Carlson Court</t>
  </si>
  <si>
    <t>Closter</t>
  </si>
  <si>
    <t>201-768-9284</t>
  </si>
  <si>
    <t>Rockleigh</t>
  </si>
  <si>
    <t>H-400-18317-485236</t>
  </si>
  <si>
    <t>Coastal Pinestraw, LLC</t>
  </si>
  <si>
    <t>817 Phillips Rd</t>
  </si>
  <si>
    <t>Walterboro</t>
  </si>
  <si>
    <t>843-908-2620</t>
  </si>
  <si>
    <t>H-400-18296-834472</t>
  </si>
  <si>
    <t>Cobra Stone, Inc</t>
  </si>
  <si>
    <t>San Saba</t>
  </si>
  <si>
    <t>H-400-18304-760182</t>
  </si>
  <si>
    <t>All Metroplex Landscape Services, Inc.</t>
  </si>
  <si>
    <t>11019 Denton Dr.</t>
  </si>
  <si>
    <t>214-484-6275</t>
  </si>
  <si>
    <t>H-400-18322-126364</t>
  </si>
  <si>
    <t>Reel Neet Lawn Service, Inc.</t>
  </si>
  <si>
    <t>3549 Bethel Rd.</t>
  </si>
  <si>
    <t>662-890-6048</t>
  </si>
  <si>
    <t>DeSoto</t>
  </si>
  <si>
    <t>H-400-18320-891217</t>
  </si>
  <si>
    <t>McKane Contracting LLC</t>
  </si>
  <si>
    <t>4710 Parker Rd</t>
  </si>
  <si>
    <t>Allen</t>
  </si>
  <si>
    <t>972-880-1018</t>
  </si>
  <si>
    <t>H-400-18307-232386</t>
  </si>
  <si>
    <t>Dwayne Nash Industries, Inc.</t>
  </si>
  <si>
    <t>Kodiak Roofing &amp; Waterproofing Co.</t>
  </si>
  <si>
    <t>8825 Washington Blvd</t>
  </si>
  <si>
    <t>Roseville</t>
  </si>
  <si>
    <t>916-253-1900</t>
  </si>
  <si>
    <t>Roofer Helpers</t>
  </si>
  <si>
    <t>Placer</t>
  </si>
  <si>
    <t>H-400-18249-608564</t>
  </si>
  <si>
    <t>Material Handler/Driver</t>
  </si>
  <si>
    <t>Light Truck or Delivery Services Drivers</t>
  </si>
  <si>
    <t>H-400-18278-691331</t>
  </si>
  <si>
    <t>TRUSS PRO CONSTRUCTION LLC</t>
  </si>
  <si>
    <t>7101 N HIGHFIELD DR</t>
  </si>
  <si>
    <t>BIRMINGHAM</t>
  </si>
  <si>
    <t>205-569-0993</t>
  </si>
  <si>
    <t>Production Helpers</t>
  </si>
  <si>
    <t>Shelby</t>
  </si>
  <si>
    <t>H-400-18323-214789</t>
  </si>
  <si>
    <t>TRUCK DRIVER</t>
  </si>
  <si>
    <t>H-400-18312-108801</t>
  </si>
  <si>
    <t>Sliders Seaside Grill, Inc.</t>
  </si>
  <si>
    <t>1998 S Fletcher Avenue</t>
  </si>
  <si>
    <t>PO Box 22069, St Simons Island, GA 31522 (mailing)</t>
  </si>
  <si>
    <t>Fernandina Beach</t>
  </si>
  <si>
    <t>912-342-2601</t>
  </si>
  <si>
    <t>NASSAU</t>
  </si>
  <si>
    <t>H-400-18214-360626</t>
  </si>
  <si>
    <t>Maldonado Landscape &amp; Irrigation Ltd</t>
  </si>
  <si>
    <t>120 E Zipp Rd</t>
  </si>
  <si>
    <t>New Braunfels</t>
  </si>
  <si>
    <t>830-625-1020</t>
  </si>
  <si>
    <t>Comal</t>
  </si>
  <si>
    <t>Horse Groom</t>
  </si>
  <si>
    <t>H-400-18269-658881</t>
  </si>
  <si>
    <t>Derstine Landscaping LLC</t>
  </si>
  <si>
    <t>511 Cherry Rd.</t>
  </si>
  <si>
    <t>Mailing: PO Box 64076, Souderton, PA 18964</t>
  </si>
  <si>
    <t>Souderton</t>
  </si>
  <si>
    <t>215-721-9839</t>
  </si>
  <si>
    <t>H-400-18317-187013</t>
  </si>
  <si>
    <t>Cooper Outdoor Services, Inc.</t>
  </si>
  <si>
    <t>215 Spring Drive</t>
  </si>
  <si>
    <t>636-940-0660</t>
  </si>
  <si>
    <t>Robert Wingfield Jr.</t>
  </si>
  <si>
    <t>Landscape Labor</t>
  </si>
  <si>
    <t>H-400-18281-178429</t>
  </si>
  <si>
    <t>ReRy, LLC</t>
  </si>
  <si>
    <t>Affordable Lawn Sprinklers &amp; Lighting</t>
  </si>
  <si>
    <t>260 Cedar Lane SE</t>
  </si>
  <si>
    <t>Vienna</t>
  </si>
  <si>
    <t>703-289-1155</t>
  </si>
  <si>
    <t>Fairfax</t>
  </si>
  <si>
    <t>H-400-18269-737484</t>
  </si>
  <si>
    <t>TCB Quality Landscaping, Inc.</t>
  </si>
  <si>
    <t>545 Private Rd 914</t>
  </si>
  <si>
    <t>512-864-2722</t>
  </si>
  <si>
    <t>UNITED FOREST SERVICES LLC</t>
  </si>
  <si>
    <t>112 MAYFAIR DRIVE</t>
  </si>
  <si>
    <t>HAMLET</t>
  </si>
  <si>
    <t>910-995-1794</t>
  </si>
  <si>
    <t>H2A LABOR ASSISTANCE, INC</t>
  </si>
  <si>
    <t>DANIELLE ANDERSON</t>
  </si>
  <si>
    <t>FARMERSVILLE</t>
  </si>
  <si>
    <t>Hunt</t>
  </si>
  <si>
    <t>LANDSCAPING AND GROUNDSKEEPING WORKERS</t>
  </si>
  <si>
    <t>NORFOLK</t>
  </si>
  <si>
    <t>H-400-18236-599726</t>
  </si>
  <si>
    <t>Doctor's, Inc.</t>
  </si>
  <si>
    <t>Doctor's Lawn &amp; Landscape, Inc.</t>
  </si>
  <si>
    <t>7425 W. 161st Street</t>
  </si>
  <si>
    <t>Overland Park</t>
  </si>
  <si>
    <t>913-681-8041</t>
  </si>
  <si>
    <t>Roofers</t>
  </si>
  <si>
    <t>H-400-18335-525320</t>
  </si>
  <si>
    <t>Enviro-Scapes, LLC</t>
  </si>
  <si>
    <t>214 Shady Grove Road</t>
  </si>
  <si>
    <t>615-872-0008</t>
  </si>
  <si>
    <t>DAVIDSON</t>
  </si>
  <si>
    <t>H-400-18330-732388</t>
  </si>
  <si>
    <t>PRIORITY CONSTRUCTION CORPORATION</t>
  </si>
  <si>
    <t>1315 W HAMBURG ST</t>
  </si>
  <si>
    <t>410-244-6773</t>
  </si>
  <si>
    <t>CONSTRUCTION</t>
  </si>
  <si>
    <t>Baltimore</t>
  </si>
  <si>
    <t>H-400-18320-705518</t>
  </si>
  <si>
    <t>DIGGIN PARADISE INC</t>
  </si>
  <si>
    <t>503 LAUREL ROAD E</t>
  </si>
  <si>
    <t>NOKOMIS</t>
  </si>
  <si>
    <t>941-488-3990</t>
  </si>
  <si>
    <t>U.S. AMERICANS INC</t>
  </si>
  <si>
    <t>JOHN GISMONDI</t>
  </si>
  <si>
    <t>WESTBURY</t>
  </si>
  <si>
    <t>LABORER, GENERAL</t>
  </si>
  <si>
    <t>SARASOTA</t>
  </si>
  <si>
    <t>H-400-18289-226472</t>
  </si>
  <si>
    <t>PO Box 2370</t>
  </si>
  <si>
    <t>Indian Trail</t>
  </si>
  <si>
    <t>Insulation Workers, Floor, Ceiling, and Wall</t>
  </si>
  <si>
    <t>Murfreesboro</t>
  </si>
  <si>
    <t>Rutherford</t>
  </si>
  <si>
    <t>Miami</t>
  </si>
  <si>
    <t>Greene</t>
  </si>
  <si>
    <t>H-400-18215-653061</t>
  </si>
  <si>
    <t>Bel-Mar Farm</t>
  </si>
  <si>
    <t>4485 Old Richmond Road</t>
  </si>
  <si>
    <t>859-263-5226</t>
  </si>
  <si>
    <t>Nonfarm Animal Caretaker</t>
  </si>
  <si>
    <t>KY</t>
  </si>
  <si>
    <t>H-400-18333-238772</t>
  </si>
  <si>
    <t>C &amp; C ATTRACTIONS</t>
  </si>
  <si>
    <t>717 NW 45TH LANE</t>
  </si>
  <si>
    <t>OCALA</t>
  </si>
  <si>
    <t>352-572-1875</t>
  </si>
  <si>
    <t>Ocala</t>
  </si>
  <si>
    <t>Wake</t>
  </si>
  <si>
    <t>H-400-18298-673564</t>
  </si>
  <si>
    <t>TEXAS BUILDING SYSTEMS, INC.</t>
  </si>
  <si>
    <t>3502 Askew</t>
  </si>
  <si>
    <t>713-644-3945</t>
  </si>
  <si>
    <t>Byram</t>
  </si>
  <si>
    <t>Hinds</t>
  </si>
  <si>
    <t>SANDOVAL MARKETS INC</t>
  </si>
  <si>
    <t>104 CAMELIA ST NE</t>
  </si>
  <si>
    <t>ROYAL CITY</t>
  </si>
  <si>
    <t>GRANT COUNTY</t>
  </si>
  <si>
    <t>509-346-1809</t>
  </si>
  <si>
    <t>CASHIER</t>
  </si>
  <si>
    <t>Cashiers</t>
  </si>
  <si>
    <t>H-400-18284-090753</t>
  </si>
  <si>
    <t>Principle Lighting, Inc</t>
  </si>
  <si>
    <t>Grounds Guys of New Lenox</t>
  </si>
  <si>
    <t>202 Ford Dr. Ste. B</t>
  </si>
  <si>
    <t>New Lenox</t>
  </si>
  <si>
    <t>815-462-1420</t>
  </si>
  <si>
    <t>Team Member</t>
  </si>
  <si>
    <t>Will</t>
  </si>
  <si>
    <t>H-400-18303-292512</t>
  </si>
  <si>
    <t>EVOLUTION EXTERIOR CONCEPTS</t>
  </si>
  <si>
    <t>120 W SAN ANGELO ST</t>
  </si>
  <si>
    <t>GILBERT</t>
  </si>
  <si>
    <t>602-320-3394</t>
  </si>
  <si>
    <t>H-400-18334-134662</t>
  </si>
  <si>
    <t>H-400-18307-056432</t>
  </si>
  <si>
    <t>Re-Create Companies, LLC</t>
  </si>
  <si>
    <t>5808 W Maryland Ave</t>
  </si>
  <si>
    <t>623-780-4771</t>
  </si>
  <si>
    <t>FL CRANE &amp; SONS, INC.</t>
  </si>
  <si>
    <t>Moon Township</t>
  </si>
  <si>
    <t>Lawrence</t>
  </si>
  <si>
    <t>H-400-18268-614876</t>
  </si>
  <si>
    <t>The Lawn Crew, LLC</t>
  </si>
  <si>
    <t>3337 E. Joppa Rd</t>
  </si>
  <si>
    <t>Mailing: P.O. Box 26163, Baltimore, MD 21210</t>
  </si>
  <si>
    <t>Parkville</t>
  </si>
  <si>
    <t>410-882-3356</t>
  </si>
  <si>
    <t>H-400-18289-310080</t>
  </si>
  <si>
    <t xml:space="preserve">1501 Mechanical Blvd. </t>
  </si>
  <si>
    <t>Garner</t>
  </si>
  <si>
    <t>VIDALIA</t>
  </si>
  <si>
    <t>Grounds Maintenance Worker</t>
  </si>
  <si>
    <t>H-400-18267-917194</t>
  </si>
  <si>
    <t>LINCOLN HOSPITALITY, LLC</t>
  </si>
  <si>
    <t>MICROTEL INN AND SUITES LIMON</t>
  </si>
  <si>
    <t>212 Poudre Bay</t>
  </si>
  <si>
    <t>970-415-0538</t>
  </si>
  <si>
    <t>NORTHWEST PLACEMENT USA, LLC</t>
  </si>
  <si>
    <t>JOHN-CARL ROGGE</t>
  </si>
  <si>
    <t>BILLINGS</t>
  </si>
  <si>
    <t>ROOM ATTENDANT</t>
  </si>
  <si>
    <t>Limon</t>
  </si>
  <si>
    <t>H-400-18215-197995</t>
  </si>
  <si>
    <t>Aspen Skiing Company</t>
  </si>
  <si>
    <t>675 East Durant Avenue</t>
  </si>
  <si>
    <t>Aspen</t>
  </si>
  <si>
    <t>970-920-6316</t>
  </si>
  <si>
    <t>Ogletree, Deakins, Nash, Smoak &amp; Stewart, P.C.</t>
  </si>
  <si>
    <t>Ceridwen Koski</t>
  </si>
  <si>
    <t>DENVER</t>
  </si>
  <si>
    <t>Housekeeper/Room Attendant</t>
  </si>
  <si>
    <t>Pitkin County</t>
  </si>
  <si>
    <t>H-400-18177-030488</t>
  </si>
  <si>
    <t>Sweeping Change LLC</t>
  </si>
  <si>
    <t>21 Hackamore Road, Unit West (physical)</t>
  </si>
  <si>
    <t>PO Box 904, Vail, CO 81658 (mailing)</t>
  </si>
  <si>
    <t>Edwards</t>
  </si>
  <si>
    <t>970-390-8353</t>
  </si>
  <si>
    <t>H-400-18262-626897</t>
  </si>
  <si>
    <t>Rago Concrete LTD</t>
  </si>
  <si>
    <t>4573 Pecos Street</t>
  </si>
  <si>
    <t>Denver</t>
  </si>
  <si>
    <t>281-344-0225</t>
  </si>
  <si>
    <t>Concrete Laborers</t>
  </si>
  <si>
    <t>H-400-18208-242504</t>
  </si>
  <si>
    <t>Devil's Thumb Ranch Operating Company, Inc.</t>
  </si>
  <si>
    <t>Devil's Thumb Ranch Resort &amp; Spa</t>
  </si>
  <si>
    <t>3530 County Road 83</t>
  </si>
  <si>
    <t>PO Box 750</t>
  </si>
  <si>
    <t>Tabernash</t>
  </si>
  <si>
    <t>970-276-7007</t>
  </si>
  <si>
    <t>JOSEPH LAW FIRM, PC</t>
  </si>
  <si>
    <t>ERIN WILLIAMS</t>
  </si>
  <si>
    <t>AURORA</t>
  </si>
  <si>
    <t>High School Diploma or GED</t>
  </si>
  <si>
    <t>Grand</t>
  </si>
  <si>
    <t>H-400-18219-456540</t>
  </si>
  <si>
    <t>Vail Partners</t>
  </si>
  <si>
    <t>Hotel Talisa</t>
  </si>
  <si>
    <t>1300 Westhaven Drive</t>
  </si>
  <si>
    <t>970-476-7111</t>
  </si>
  <si>
    <t>H-400-18276-688925</t>
  </si>
  <si>
    <t>D&amp;W PAINTING, INC.</t>
  </si>
  <si>
    <t>1000 SOUTH WEST DRIVE</t>
  </si>
  <si>
    <t>LEANDER</t>
  </si>
  <si>
    <t>512-259-1411</t>
  </si>
  <si>
    <t>Painter-Helpers</t>
  </si>
  <si>
    <t>Helpers--Painters, Paperhangers, Plasterers, and Stucco Maso</t>
  </si>
  <si>
    <t>H-400-18242-323928</t>
  </si>
  <si>
    <t>ISCIN, LLC</t>
  </si>
  <si>
    <t>Carpenter Helpers</t>
  </si>
  <si>
    <t>H-400-18239-400598</t>
  </si>
  <si>
    <t>C&amp;H REFORESTERS, INC.</t>
  </si>
  <si>
    <t>925 E. ELLENDALE AVE</t>
  </si>
  <si>
    <t>503-949-5755</t>
  </si>
  <si>
    <t>H-400-18290-918349</t>
  </si>
  <si>
    <t>NORTHEASTERN IRRIGATION &amp; LANDSCAPE, INC</t>
  </si>
  <si>
    <t>2108 N. 129TH EAST AVE.</t>
  </si>
  <si>
    <t>918-250-1274</t>
  </si>
  <si>
    <t>Laborer, Landscape</t>
  </si>
  <si>
    <t>H-400-18233-514474</t>
  </si>
  <si>
    <t>JANOUSEK LOGISTICS</t>
  </si>
  <si>
    <t>731 ENGEL ROAD</t>
  </si>
  <si>
    <t>NEW BRAUNFELS</t>
  </si>
  <si>
    <t>214-403-0706</t>
  </si>
  <si>
    <t>H-400-18293-424643</t>
  </si>
  <si>
    <t>NETTERFIELD'S POPCORN &amp; LEMONADE, INC</t>
  </si>
  <si>
    <t>6119 THOMAS CIRCLE</t>
  </si>
  <si>
    <t>[MAIL: PO BOX 1438, LAND O'LAKES, FL 34639]</t>
  </si>
  <si>
    <t>LAND O'LAKES</t>
  </si>
  <si>
    <t>813-335-4354</t>
  </si>
  <si>
    <t>Amusement &amp; Recreation Attendants: Traveling Conce</t>
  </si>
  <si>
    <t>Spring Hill</t>
  </si>
  <si>
    <t>Hernando</t>
  </si>
  <si>
    <t>H-400-18247-731732</t>
  </si>
  <si>
    <t>H-400-18254-745991</t>
  </si>
  <si>
    <t>Landscape Workshop LLC</t>
  </si>
  <si>
    <t>550 Montgomery Hwy</t>
  </si>
  <si>
    <t>Suite 200</t>
  </si>
  <si>
    <t>Vestavia Hills</t>
  </si>
  <si>
    <t>205-547-3945</t>
  </si>
  <si>
    <t>Foley</t>
  </si>
  <si>
    <t>Baldwin</t>
  </si>
  <si>
    <t>H-400-18248-831381</t>
  </si>
  <si>
    <t>H-400-18221-620046</t>
  </si>
  <si>
    <t>Shawn McKinney Food Services LLC</t>
  </si>
  <si>
    <t>3290 FM 161 N</t>
  </si>
  <si>
    <t>Hughes Springs</t>
  </si>
  <si>
    <t>903-237-9863</t>
  </si>
  <si>
    <t>Carnival Workers</t>
  </si>
  <si>
    <t>H-400-18262-152129</t>
  </si>
  <si>
    <t>REKLAW HOSPITALITY LLC</t>
  </si>
  <si>
    <t>4646 Pointe O Woods Dr</t>
  </si>
  <si>
    <t>P.O BOX 46155</t>
  </si>
  <si>
    <t>Wesley Chapel</t>
  </si>
  <si>
    <t>PASCO</t>
  </si>
  <si>
    <t>813-994-4510</t>
  </si>
  <si>
    <t>HEM INTERNATIONAL SERVICES</t>
  </si>
  <si>
    <t>MICHELE MCCARTHY</t>
  </si>
  <si>
    <t>JAMAICA</t>
  </si>
  <si>
    <t>LAUNDRY ATTENDANT</t>
  </si>
  <si>
    <t>KEENE</t>
  </si>
  <si>
    <t xml:space="preserve">CHESHIRE </t>
  </si>
  <si>
    <t>NEW HAMPSHIRE</t>
  </si>
  <si>
    <t>H-400-18109-723814</t>
  </si>
  <si>
    <t>NiGeo Corp</t>
  </si>
  <si>
    <t>The Shrimp Box &amp; Outside the Box Patio Bar</t>
  </si>
  <si>
    <t xml:space="preserve">75 INLET DRIVE </t>
  </si>
  <si>
    <t>POINT PLEASANT BEACH</t>
  </si>
  <si>
    <t>Ocean County</t>
  </si>
  <si>
    <t>732-899-1637</t>
  </si>
  <si>
    <t>GLOBAL MOBILITY ACCESS</t>
  </si>
  <si>
    <t>ALFONSO RAMOS</t>
  </si>
  <si>
    <t>kitchen prep/dishwaher</t>
  </si>
  <si>
    <t>PLEASANT BEACH</t>
  </si>
  <si>
    <t>Ocean</t>
  </si>
  <si>
    <t>H-400-18264-345610</t>
  </si>
  <si>
    <t>Mark Bone</t>
  </si>
  <si>
    <t>Huntover</t>
  </si>
  <si>
    <t>29 Baymare Road</t>
  </si>
  <si>
    <t>Bell Canyon</t>
  </si>
  <si>
    <t>818-414-0278</t>
  </si>
  <si>
    <t>H-400-18213-702551</t>
  </si>
  <si>
    <t>JJ &amp; Sons Concessions LLC</t>
  </si>
  <si>
    <t>2753 E. Broadway Rd. #444</t>
  </si>
  <si>
    <t>counter attendants</t>
  </si>
  <si>
    <t>arizona</t>
  </si>
  <si>
    <t>H-400-18275-535502</t>
  </si>
  <si>
    <t>Jason Crowder Polo</t>
  </si>
  <si>
    <t>2360 Shelby St.</t>
  </si>
  <si>
    <t>Summerland</t>
  </si>
  <si>
    <t>805-886-3578</t>
  </si>
  <si>
    <t>LAW OFFICE OF IMELDA VALDIVIA</t>
  </si>
  <si>
    <t>IMELDA VALDIVIA</t>
  </si>
  <si>
    <t>Polo Groom</t>
  </si>
  <si>
    <t>Animal Trainers</t>
  </si>
  <si>
    <t>california</t>
  </si>
  <si>
    <t>H-400-18263-946225</t>
  </si>
  <si>
    <t>Crawfish Distributors, Inc.</t>
  </si>
  <si>
    <t>522 Parkway Drive</t>
  </si>
  <si>
    <t>PO Box 151 (Mailing)</t>
  </si>
  <si>
    <t>Breaux Bridge</t>
  </si>
  <si>
    <t>504-453-9132</t>
  </si>
  <si>
    <t>St. Martin</t>
  </si>
  <si>
    <t>H-400-18263-915575</t>
  </si>
  <si>
    <t>J. Bernard Seafood Processing, Inc.</t>
  </si>
  <si>
    <t>1142 Front Street</t>
  </si>
  <si>
    <t>PO Box 623 (mailing)</t>
  </si>
  <si>
    <t>Cottonport</t>
  </si>
  <si>
    <t>318-876-2716</t>
  </si>
  <si>
    <t>H-400-18247-889619</t>
  </si>
  <si>
    <t>Trapper Corporation</t>
  </si>
  <si>
    <t>DBA The Lexington at Jackson Hole Hotel &amp; Suites</t>
  </si>
  <si>
    <t>285 N. Cache Street</t>
  </si>
  <si>
    <t>mailing: P.O. Box 1712  Jackson WY 83001-1712</t>
  </si>
  <si>
    <t>83001-1712</t>
  </si>
  <si>
    <t>307-733-2648</t>
  </si>
  <si>
    <t>Breakfast and Room Attendant</t>
  </si>
  <si>
    <t>H-400-18239-839103</t>
  </si>
  <si>
    <t>THREE FORKS RANCH CORP</t>
  </si>
  <si>
    <t>1445 CARBON COUNTY RD 710</t>
  </si>
  <si>
    <t>SAVERY</t>
  </si>
  <si>
    <t>970-583-7396</t>
  </si>
  <si>
    <t>Savery</t>
  </si>
  <si>
    <t>CARBON</t>
  </si>
  <si>
    <t>H-400-18239-473966</t>
  </si>
  <si>
    <t>H-400-18215-374903</t>
  </si>
  <si>
    <t>Hamilton Harbor Marina, Inc.</t>
  </si>
  <si>
    <t>Hamilton Harbor Yacht Club</t>
  </si>
  <si>
    <t>7065 Hamilton Street</t>
  </si>
  <si>
    <t>239-434-4065</t>
  </si>
  <si>
    <t>Line Cook</t>
  </si>
  <si>
    <t>H-400-18260-723286</t>
  </si>
  <si>
    <t>FS Vail Employment Inc.</t>
  </si>
  <si>
    <t>Four Seasons Resort and Residences Vail</t>
  </si>
  <si>
    <t>One Vail Road</t>
  </si>
  <si>
    <t>970-477-8845</t>
  </si>
  <si>
    <t>Los Angeles</t>
  </si>
  <si>
    <t>Advanced Housekeeper</t>
  </si>
  <si>
    <t>H-400-18295-445471</t>
  </si>
  <si>
    <t>CAPITOL CITY AMUSEMENTS, INC.</t>
  </si>
  <si>
    <t>CALIFORNIA CARNIVAL COMPANY</t>
  </si>
  <si>
    <t>4045 PALM AVENUE</t>
  </si>
  <si>
    <t>(MAIL: PO BOX 41899, SACRAMENTO CA 95841)</t>
  </si>
  <si>
    <t>SACRAMENTO</t>
  </si>
  <si>
    <t>916-381-4612</t>
  </si>
  <si>
    <t>H-400-18271-819072</t>
  </si>
  <si>
    <t>H-400-18285-075211</t>
  </si>
  <si>
    <t>Vintage Lane, LLC</t>
  </si>
  <si>
    <t>1014 Iris Streeet</t>
  </si>
  <si>
    <t>Redwood City</t>
  </si>
  <si>
    <t>650-743-5035</t>
  </si>
  <si>
    <t>Menlo Park</t>
  </si>
  <si>
    <t>San Mateo</t>
  </si>
  <si>
    <t>H-400-18263-333002</t>
  </si>
  <si>
    <t>Aqua Farms Crawfish, Inc.</t>
  </si>
  <si>
    <t>2364 Basile Eunice Highway</t>
  </si>
  <si>
    <t>337-580-2387</t>
  </si>
  <si>
    <t>Acadia</t>
  </si>
  <si>
    <t>H-400-18235-094139</t>
  </si>
  <si>
    <t>TA Racing</t>
  </si>
  <si>
    <t>120 Cherry Valley Avenue</t>
  </si>
  <si>
    <t>Garden City</t>
  </si>
  <si>
    <t>516-637-3063</t>
  </si>
  <si>
    <t>PALM BEACH</t>
  </si>
  <si>
    <t>H-400-18242-336693</t>
  </si>
  <si>
    <t>Blue Hawaiian Pools</t>
  </si>
  <si>
    <t>135 Northstar Dr</t>
  </si>
  <si>
    <t>731-668-9222</t>
  </si>
  <si>
    <t>H-400-18180-303585</t>
  </si>
  <si>
    <t>Los Carrillo II INC</t>
  </si>
  <si>
    <t>503 Atlanta Hwy</t>
  </si>
  <si>
    <t>770-535-0622</t>
  </si>
  <si>
    <t>GM INTERNATIONAL CONSULTANTS LLC</t>
  </si>
  <si>
    <t>Margaret Jo Reilly</t>
  </si>
  <si>
    <t>NORCROSS</t>
  </si>
  <si>
    <t>Meat Cutter</t>
  </si>
  <si>
    <t>H-400-18243-999943</t>
  </si>
  <si>
    <t>Clearwater Beach</t>
  </si>
  <si>
    <t>Pinellas</t>
  </si>
  <si>
    <t>H-400-18259-192389</t>
  </si>
  <si>
    <t>ANN ARMENGOL</t>
  </si>
  <si>
    <t>4045 BONITA AVENUE</t>
  </si>
  <si>
    <t>305-432-1152</t>
  </si>
  <si>
    <t>Other degree (JD, MD, etc.)</t>
  </si>
  <si>
    <t>Bachelor's degree from any country</t>
  </si>
  <si>
    <t>any subject</t>
  </si>
  <si>
    <t>Miami Dade</t>
  </si>
  <si>
    <t>H-400-18212-713567</t>
  </si>
  <si>
    <t>URBAN AUTO LAWN REPAIR, INC</t>
  </si>
  <si>
    <t>5903 SOUTH 107TH E. AVE. UNIT 111</t>
  </si>
  <si>
    <t>918-704-8638</t>
  </si>
  <si>
    <t>LABORER, SHOP HELPER</t>
  </si>
  <si>
    <t>H-400-18254-920952</t>
  </si>
  <si>
    <t>CR DRYWALL</t>
  </si>
  <si>
    <t>2990 HWY 411</t>
  </si>
  <si>
    <t>MADISONVILLE</t>
  </si>
  <si>
    <t>423-836-3991</t>
  </si>
  <si>
    <t>CRISPIN'S FARM SERVICE</t>
  </si>
  <si>
    <t>ANTONIO CRISPIN</t>
  </si>
  <si>
    <t>Drywall Finisher</t>
  </si>
  <si>
    <t>Drywall and Ceiling Tile Installers</t>
  </si>
  <si>
    <t>Monroe</t>
  </si>
  <si>
    <t>H-400-18275-911950</t>
  </si>
  <si>
    <t>WEST COAST CONCESSIONS FAIRS, INC</t>
  </si>
  <si>
    <t>BIG BUBBA'S BAD BBQ</t>
  </si>
  <si>
    <t>115 FAIRVIEW LN</t>
  </si>
  <si>
    <t>[MAIL: PO BOX 5208, PASO ROBLES, CA 93447]</t>
  </si>
  <si>
    <t>PASO ROBLES</t>
  </si>
  <si>
    <t>93446-0000</t>
  </si>
  <si>
    <t>805-712-5983</t>
  </si>
  <si>
    <t>Paso Robles</t>
  </si>
  <si>
    <t>San Luis Obispo</t>
  </si>
  <si>
    <t>H-400-18242-223862</t>
  </si>
  <si>
    <t>Holiday Lighting Pros LLC</t>
  </si>
  <si>
    <t>2809 Landershire</t>
  </si>
  <si>
    <t>Plano</t>
  </si>
  <si>
    <t>214-674-9997</t>
  </si>
  <si>
    <t>Outdoor Holiday lighting/D&amp;eacute;cor Installation &amp; Remo</t>
  </si>
  <si>
    <t>H-400-18270-243153</t>
  </si>
  <si>
    <t>PLANT OUTAGE SOLUTIONS CONSTRUCTION INC.</t>
  </si>
  <si>
    <t>PLANT OUTAGE</t>
  </si>
  <si>
    <t>2951 MARINA BAY</t>
  </si>
  <si>
    <t>SUITE 300</t>
  </si>
  <si>
    <t>LEAGUE CITY</t>
  </si>
  <si>
    <t>216-375-2559</t>
  </si>
  <si>
    <t>Specialty Welder</t>
  </si>
  <si>
    <t>Cameron</t>
  </si>
  <si>
    <t>H-400-18249-488281</t>
  </si>
  <si>
    <t>Dawson Employee Benefits, LLC</t>
  </si>
  <si>
    <t>The Scottsdale Plaza Resort</t>
  </si>
  <si>
    <t>7200 N. Scottsdale Road</t>
  </si>
  <si>
    <t>480-951-5174</t>
  </si>
  <si>
    <t>Room Attendant</t>
  </si>
  <si>
    <t>H-400-18219-641321</t>
  </si>
  <si>
    <t>Hyatt Corporation</t>
  </si>
  <si>
    <t>Park Hyatt Beaver Creek Resort &amp; Spa</t>
  </si>
  <si>
    <t>71 South Wacker Drive</t>
  </si>
  <si>
    <t>Chicago</t>
  </si>
  <si>
    <t>312-780-5590</t>
  </si>
  <si>
    <t>Busser/Dining Services Attendant</t>
  </si>
  <si>
    <t>Avon</t>
  </si>
  <si>
    <t>H-400-18220-156733</t>
  </si>
  <si>
    <t>Mount Snow Ltd.</t>
  </si>
  <si>
    <t>39 Mount Snow Road</t>
  </si>
  <si>
    <t>West Dover</t>
  </si>
  <si>
    <t>802-464-1100</t>
  </si>
  <si>
    <t>Windham</t>
  </si>
  <si>
    <t>H-400-18197-021642</t>
  </si>
  <si>
    <t>Food and Beverage Servers</t>
  </si>
  <si>
    <t>H-400-18199-455997</t>
  </si>
  <si>
    <t>Snowshoe Mountain, Inc.</t>
  </si>
  <si>
    <t>10 Snowshoe Drive</t>
  </si>
  <si>
    <t>Snowshoe</t>
  </si>
  <si>
    <t>WEST VIRGINIA</t>
  </si>
  <si>
    <t>304-572-5475</t>
  </si>
  <si>
    <t>FISHER &amp; PHILLIPS LLP</t>
  </si>
  <si>
    <t>ANGELICA OCHOA</t>
  </si>
  <si>
    <t>Housekeeper / Room Attendant</t>
  </si>
  <si>
    <t>Pocahontas</t>
  </si>
  <si>
    <t>H-400-18235-458046</t>
  </si>
  <si>
    <t>ARROW MIRROR AND GLASS, INC.</t>
  </si>
  <si>
    <t>LUXURY BATHS BY ARROW</t>
  </si>
  <si>
    <t>12306 SHILOH CHURCH RD</t>
  </si>
  <si>
    <t>832-467-4345</t>
  </si>
  <si>
    <t>GLAZIER INSTALLER/SITE-TECH</t>
  </si>
  <si>
    <t>Glaziers</t>
  </si>
  <si>
    <t>HARRIS</t>
  </si>
  <si>
    <t>H-400-18295-213647</t>
  </si>
  <si>
    <t>LandCare - Raleigh</t>
  </si>
  <si>
    <t>800 Beacon Lake Drive</t>
  </si>
  <si>
    <t>Raleigh</t>
  </si>
  <si>
    <t>919-266-6658</t>
  </si>
  <si>
    <t>H-400-18263-303482</t>
  </si>
  <si>
    <t>Bocage Crawfish, LLC</t>
  </si>
  <si>
    <t>6118 Egan Highway</t>
  </si>
  <si>
    <t>P.O. Box 1069 (Mailing)</t>
  </si>
  <si>
    <t>337-581-8441</t>
  </si>
  <si>
    <t>H-400-18261-665807</t>
  </si>
  <si>
    <t>Andre' Oran Leger, Inc.</t>
  </si>
  <si>
    <t>Chez Francois Seafood</t>
  </si>
  <si>
    <t>139 Tissington</t>
  </si>
  <si>
    <t>Lafayette parish</t>
  </si>
  <si>
    <t>337-234-8001</t>
  </si>
  <si>
    <t>Crawfish processors</t>
  </si>
  <si>
    <t>H-400-18292-448316</t>
  </si>
  <si>
    <t>THREE RIVERS CONCESSIONS, LLC</t>
  </si>
  <si>
    <t>2208 MERCER BUTLER PIKE</t>
  </si>
  <si>
    <t>GROVE CITY</t>
  </si>
  <si>
    <t>412-418-6418</t>
  </si>
  <si>
    <t>Grove City</t>
  </si>
  <si>
    <t>Mercer</t>
  </si>
  <si>
    <t>H-400-18305-939281</t>
  </si>
  <si>
    <t>7013 Mableton Parkway</t>
  </si>
  <si>
    <t>678-401-5120</t>
  </si>
  <si>
    <t>H-400-18320-794012</t>
  </si>
  <si>
    <t>Inches Nursery, Inc.</t>
  </si>
  <si>
    <t>1005 Stoops Ferry Road</t>
  </si>
  <si>
    <t>724-457-7236</t>
  </si>
  <si>
    <t>H-400-18318-547875</t>
  </si>
  <si>
    <t>Rost Landscaping and Design, Inc.</t>
  </si>
  <si>
    <t>2450 Trails West Ave.</t>
  </si>
  <si>
    <t>N/a</t>
  </si>
  <si>
    <t>Columbia</t>
  </si>
  <si>
    <t>573-445-4465</t>
  </si>
  <si>
    <t>H-400-18284-834111</t>
  </si>
  <si>
    <t>Processors, Inc.</t>
  </si>
  <si>
    <t>1093 Henderson Highway</t>
  </si>
  <si>
    <t>St. Martin parish</t>
  </si>
  <si>
    <t>337-228-7545</t>
  </si>
  <si>
    <t>Fish processors</t>
  </si>
  <si>
    <t>H-400-18321-669747</t>
  </si>
  <si>
    <t>Express Lawn Services of Tulsa LLC</t>
  </si>
  <si>
    <t>30261 E 145th St S</t>
  </si>
  <si>
    <t>Coweta</t>
  </si>
  <si>
    <t>918-576-9341</t>
  </si>
  <si>
    <t>Wagoner</t>
  </si>
  <si>
    <t>H-400-18319-302122</t>
  </si>
  <si>
    <t>Terrace Turf Lawn Service, Inc.</t>
  </si>
  <si>
    <t>1272 Generals Hwy.</t>
  </si>
  <si>
    <t>Crownsville</t>
  </si>
  <si>
    <t>443-987-5357</t>
  </si>
  <si>
    <t>H-400-18318-552092</t>
  </si>
  <si>
    <t>PAUL'S CONCESSIONS INC</t>
  </si>
  <si>
    <t>21019 US Hwy 281N Ste 830 #64</t>
  </si>
  <si>
    <t>210-602-2244</t>
  </si>
  <si>
    <t>Amusement &amp; Recreation Attendants</t>
  </si>
  <si>
    <t>Robstown</t>
  </si>
  <si>
    <t>H-400-18316-992932</t>
  </si>
  <si>
    <t>S.J. ENTERTAINMENT, INC</t>
  </si>
  <si>
    <t>731 ENGEL RD</t>
  </si>
  <si>
    <t>[MAIL: PO BOX 310641, NEW BRAUNFELS, TX 78131]</t>
  </si>
  <si>
    <t>78132-0000</t>
  </si>
  <si>
    <t>830-708-4651</t>
  </si>
  <si>
    <t>H-400-18319-470924</t>
  </si>
  <si>
    <t>Natural Art Landscaping, Inc.</t>
  </si>
  <si>
    <t>2601 W. Medical Hall Rd.</t>
  </si>
  <si>
    <t>Bel Air</t>
  </si>
  <si>
    <t>410-836-5296</t>
  </si>
  <si>
    <t>H-400-18322-020411</t>
  </si>
  <si>
    <t>Southwood Landscape &amp; Nursery</t>
  </si>
  <si>
    <t>9025 S Lewis Ave</t>
  </si>
  <si>
    <t>918-229-9400</t>
  </si>
  <si>
    <t>H-400-18300-832183</t>
  </si>
  <si>
    <t>ANGELA'S INTERNATIONAL LLC</t>
  </si>
  <si>
    <t>4705 BARNSTEAD DRIVE</t>
  </si>
  <si>
    <t>(MAIL: 1700 DUANESBURG RD, DUANESBURG NY 12056)</t>
  </si>
  <si>
    <t>518-857-4022</t>
  </si>
  <si>
    <t>Riverview</t>
  </si>
  <si>
    <t>H-400-18185-454862</t>
  </si>
  <si>
    <t>Azjor Truck and Equipment Inc.</t>
  </si>
  <si>
    <t>1011 E Interstate 2</t>
  </si>
  <si>
    <t>Pharr</t>
  </si>
  <si>
    <t>956-782-6211</t>
  </si>
  <si>
    <t>H-400-18320-274498</t>
  </si>
  <si>
    <t>EXTREME FOOD AND BEVERAGE, INC.</t>
  </si>
  <si>
    <t>OMG!, ANIAS ICE CREAM, SHARKY'S, FIVE STAR ENTERPRISES, FIVE STAR CATERING, WILLITS HOUSE OF PIZZA</t>
  </si>
  <si>
    <t>6101 CENTRAL AVENUE</t>
  </si>
  <si>
    <t>UKIAH</t>
  </si>
  <si>
    <t>707-391-6581</t>
  </si>
  <si>
    <t>Ukiah</t>
  </si>
  <si>
    <t>Mendocino</t>
  </si>
  <si>
    <t>H-400-18307-922109</t>
  </si>
  <si>
    <t>H-400-18305-723376</t>
  </si>
  <si>
    <t>Oberson's Nursery and Landscapes, Inc.</t>
  </si>
  <si>
    <t>3951 River Rd.</t>
  </si>
  <si>
    <t>Fairfield</t>
  </si>
  <si>
    <t>513-894-0669</t>
  </si>
  <si>
    <t>H-400-18306-282429</t>
  </si>
  <si>
    <t>OTTERBACHER ENTERPRISES</t>
  </si>
  <si>
    <t>1585 CO. RD 155</t>
  </si>
  <si>
    <t>[MAIL: PO BOX 36, CARDINGTON, OH 43315]</t>
  </si>
  <si>
    <t>CARDINGTON</t>
  </si>
  <si>
    <t>43315-0000</t>
  </si>
  <si>
    <t>813-671-2021</t>
  </si>
  <si>
    <t>Cardington</t>
  </si>
  <si>
    <t>Morrow</t>
  </si>
  <si>
    <t>H-400-18302-279223</t>
  </si>
  <si>
    <t>Helpers (Grounds Maintenance Workers)</t>
  </si>
  <si>
    <t>Grounds Maintenance Workers, All Other</t>
  </si>
  <si>
    <t>Terrebonne</t>
  </si>
  <si>
    <t>H-400-18306-868629</t>
  </si>
  <si>
    <t>AEM, Inc.</t>
  </si>
  <si>
    <t>Interstate Van Lines</t>
  </si>
  <si>
    <t>5801 Rolling Road</t>
  </si>
  <si>
    <t>703-569-2121</t>
  </si>
  <si>
    <t>Mover</t>
  </si>
  <si>
    <t>Packing and Moving</t>
  </si>
  <si>
    <t>H-400-18304-015971</t>
  </si>
  <si>
    <t>CARNIVAL PAYROLL OF PA CORP.</t>
  </si>
  <si>
    <t>1150 1ST AVE. SUITE 501</t>
  </si>
  <si>
    <t>KING OF PRUSSIA</t>
  </si>
  <si>
    <t>516-901-3014</t>
  </si>
  <si>
    <t>Tannersville</t>
  </si>
  <si>
    <t>H-400-18307-616585</t>
  </si>
  <si>
    <t>12601 Rock Hill - Pineville Rd.</t>
  </si>
  <si>
    <t>Pineville</t>
  </si>
  <si>
    <t>704-962-3331</t>
  </si>
  <si>
    <t>H-400-18319-639226</t>
  </si>
  <si>
    <t>HERDER PLUMBING INC</t>
  </si>
  <si>
    <t>3707 E SOUTHERN AVE</t>
  </si>
  <si>
    <t>MESA</t>
  </si>
  <si>
    <t>480-385-5122</t>
  </si>
  <si>
    <t>Pool laborer Helper</t>
  </si>
  <si>
    <t>Tucson</t>
  </si>
  <si>
    <t>H-400-18298-390308</t>
  </si>
  <si>
    <t>DDM HAULERS LLC</t>
  </si>
  <si>
    <t>4411 FM 307</t>
  </si>
  <si>
    <t>PO BOX 52186</t>
  </si>
  <si>
    <t>432-416-0687</t>
  </si>
  <si>
    <t>CONSTRUCTION LABORERS</t>
  </si>
  <si>
    <t>H-400-18206-113500</t>
  </si>
  <si>
    <t>Fullerton Grounds Maintenance LLC</t>
  </si>
  <si>
    <t>36 Berkshire Valley Road</t>
  </si>
  <si>
    <t>Suite 1</t>
  </si>
  <si>
    <t>Kenvil</t>
  </si>
  <si>
    <t>973-927-0927</t>
  </si>
  <si>
    <t>WYNGAARD LAW LLC</t>
  </si>
  <si>
    <t>SARAH WYNGAARD</t>
  </si>
  <si>
    <t>GREEN BAY</t>
  </si>
  <si>
    <t>Landscaping Workers</t>
  </si>
  <si>
    <t>Morristown</t>
  </si>
  <si>
    <t>Groundskeeper</t>
  </si>
  <si>
    <t>H-400-18307-565060</t>
  </si>
  <si>
    <t>Gothic Landscaping, Inc.</t>
  </si>
  <si>
    <t>Gothic Landscape</t>
  </si>
  <si>
    <t>2526 E Southern Ave</t>
  </si>
  <si>
    <t>602-470-1711</t>
  </si>
  <si>
    <t>H-400-18307-650753</t>
  </si>
  <si>
    <t>Sierra Sun Landscaping, LLC</t>
  </si>
  <si>
    <t>1415 E Guadalupe Rd</t>
  </si>
  <si>
    <t>Ste. 108</t>
  </si>
  <si>
    <t>Tempe</t>
  </si>
  <si>
    <t>480-361-5139</t>
  </si>
  <si>
    <t>H-400-18307-572150</t>
  </si>
  <si>
    <t>IVS Landscaping Ltd.</t>
  </si>
  <si>
    <t>30 Weeks Drive</t>
  </si>
  <si>
    <t>Garnet Valley</t>
  </si>
  <si>
    <t>610-329-7714</t>
  </si>
  <si>
    <t>Aston</t>
  </si>
  <si>
    <t>H-400-18295-958094</t>
  </si>
  <si>
    <t>Helpers - - Carpenters</t>
  </si>
  <si>
    <t>H-400-18302-724389</t>
  </si>
  <si>
    <t>MAESTRO SOCCER LLC</t>
  </si>
  <si>
    <t>812 CENTRAL AVENUE, SUITE 4</t>
  </si>
  <si>
    <t>WESTFIELD</t>
  </si>
  <si>
    <t>732-979-9216</t>
  </si>
  <si>
    <t>PUSIN &amp; SKLAR, LLC</t>
  </si>
  <si>
    <t>STEVEN SKLAR</t>
  </si>
  <si>
    <t>MAPLEWOOD</t>
  </si>
  <si>
    <t>Recreation program instructor, soccer</t>
  </si>
  <si>
    <t>Basking Ridge</t>
  </si>
  <si>
    <t>SOMERSET</t>
  </si>
  <si>
    <t>H-400-18305-601267</t>
  </si>
  <si>
    <t>Full Care of Louisville, Inc.</t>
  </si>
  <si>
    <t>974 Breckenridge Ln. #226</t>
  </si>
  <si>
    <t>502-261-1424</t>
  </si>
  <si>
    <t>H-400-18289-567851</t>
  </si>
  <si>
    <t>The Track-Pigeon Forge LP</t>
  </si>
  <si>
    <t>The Track Family Recreation Center</t>
  </si>
  <si>
    <t>2575 Parkway</t>
  </si>
  <si>
    <t>Pigeon Forge</t>
  </si>
  <si>
    <t>865-453-4777</t>
  </si>
  <si>
    <t>Ride/Track Attendant</t>
  </si>
  <si>
    <t>H-400-18269-099063</t>
  </si>
  <si>
    <t>H-400-18307-965809</t>
  </si>
  <si>
    <t>What's Up Lawn &amp; Landscape, LLC</t>
  </si>
  <si>
    <t>53 West 23rd Street</t>
  </si>
  <si>
    <t>Kenner</t>
  </si>
  <si>
    <t>504-441-9428</t>
  </si>
  <si>
    <t>H-400-18255-532211</t>
  </si>
  <si>
    <t>Green Valley Nursery, LLC</t>
  </si>
  <si>
    <t>17102 E. 430 Rd.</t>
  </si>
  <si>
    <t>Claremore</t>
  </si>
  <si>
    <t>918-341-3030</t>
  </si>
  <si>
    <t>H-400-18297-114814</t>
  </si>
  <si>
    <t>Ramos Landscaping, LLC</t>
  </si>
  <si>
    <t>18 Bridal Oak Ln.</t>
  </si>
  <si>
    <t>636-866-4452</t>
  </si>
  <si>
    <t>MOLINA IMMIGRATION LAW, LLC</t>
  </si>
  <si>
    <t>SARAH MOLINA</t>
  </si>
  <si>
    <t>Wentzville</t>
  </si>
  <si>
    <t>H-400-18306-823551</t>
  </si>
  <si>
    <t>Goodwin Pro Turf, Inc.</t>
  </si>
  <si>
    <t>6945 W. 152nd Terrace</t>
  </si>
  <si>
    <t>913-685-1000</t>
  </si>
  <si>
    <t>H-400-18270-911168</t>
  </si>
  <si>
    <t>Oregon</t>
  </si>
  <si>
    <t>Dane</t>
  </si>
  <si>
    <t>H-400-18297-940665</t>
  </si>
  <si>
    <t>BRIGHTVIEW LANDSCAPE SERVICES, INC. - LOUISVILLE</t>
  </si>
  <si>
    <t>401 PLYMOUTH ROAD, SUITE 500</t>
  </si>
  <si>
    <t>PLYMOUTH MEETING</t>
  </si>
  <si>
    <t>913-593-8685</t>
  </si>
  <si>
    <t>LEONARD D'ARRIGO</t>
  </si>
  <si>
    <t>ALBANY</t>
  </si>
  <si>
    <t>H-400-18282-124504</t>
  </si>
  <si>
    <t>Elegant Lawn Care, Inc</t>
  </si>
  <si>
    <t>618 Bangor Road</t>
  </si>
  <si>
    <t>Easton</t>
  </si>
  <si>
    <t>610-365-2501</t>
  </si>
  <si>
    <t>Landscaping and Groundskeeping worker</t>
  </si>
  <si>
    <t>NORTHAMPTON</t>
  </si>
  <si>
    <t>H-400-18295-898691</t>
  </si>
  <si>
    <t>Employers' Contract Management Group</t>
  </si>
  <si>
    <t>2817 MAIN STREET</t>
  </si>
  <si>
    <t>361-238-2003</t>
  </si>
  <si>
    <t>Helpers</t>
  </si>
  <si>
    <t>Donaldsonville</t>
  </si>
  <si>
    <t>Ascension</t>
  </si>
  <si>
    <t>H-400-18302-179352</t>
  </si>
  <si>
    <t>Prime Lawn Care, Inc.</t>
  </si>
  <si>
    <t>Prime Landscape Services</t>
  </si>
  <si>
    <t>2111 1/2 W. Arkansas Lane</t>
  </si>
  <si>
    <t>817-461-4000</t>
  </si>
  <si>
    <t>H-400-18303-220399</t>
  </si>
  <si>
    <t>CJ's Concrete Construction, LLC</t>
  </si>
  <si>
    <t>707 N. HWY 36 Bypass</t>
  </si>
  <si>
    <t>Gatesville</t>
  </si>
  <si>
    <t>254-248-0744</t>
  </si>
  <si>
    <t>Concrete Finishers</t>
  </si>
  <si>
    <t>Coryell</t>
  </si>
  <si>
    <t>H-400-18248-220836</t>
  </si>
  <si>
    <t>San Juan Lawn Care</t>
  </si>
  <si>
    <t>9694 Victoria Ln</t>
  </si>
  <si>
    <t>Mailing: PO Box 1202, Boerne, TX 78006</t>
  </si>
  <si>
    <t>Boerne</t>
  </si>
  <si>
    <t>210-884-0624</t>
  </si>
  <si>
    <t>H-400-18269-051277</t>
  </si>
  <si>
    <t>MN GOBER, LLC</t>
  </si>
  <si>
    <t>Landscape Express</t>
  </si>
  <si>
    <t>4090 Trey Ln Ste A</t>
  </si>
  <si>
    <t>Argyle</t>
  </si>
  <si>
    <t>214-802-7188</t>
  </si>
  <si>
    <t>Denton</t>
  </si>
  <si>
    <t>LL. ALVAREZ LLC</t>
  </si>
  <si>
    <t>ALVAREZ LANDSCAPING LLC</t>
  </si>
  <si>
    <t>109 CHESTNUT STREET</t>
  </si>
  <si>
    <t>APT 18</t>
  </si>
  <si>
    <t>AUDUBON</t>
  </si>
  <si>
    <t>856-383-6956</t>
  </si>
  <si>
    <t>Audubon</t>
  </si>
  <si>
    <t>NJ</t>
  </si>
  <si>
    <t>08106-1545</t>
  </si>
  <si>
    <t>H-400-18257-056091</t>
  </si>
  <si>
    <t>HHH Landscapes LLC</t>
  </si>
  <si>
    <t>Southern Landscape</t>
  </si>
  <si>
    <t>8907-A Bee Cave Rd.</t>
  </si>
  <si>
    <t>512-263-8450</t>
  </si>
  <si>
    <t>TRAVIS</t>
  </si>
  <si>
    <t>H-400-18305-251758</t>
  </si>
  <si>
    <t>Ruppert Nurseries</t>
  </si>
  <si>
    <t>5451 Wellington Road</t>
  </si>
  <si>
    <t>571-248-4460</t>
  </si>
  <si>
    <t>Prince William</t>
  </si>
  <si>
    <t>H-400-18306-702472</t>
  </si>
  <si>
    <t>C&amp;C Lawn &amp; Landscaping, LLC</t>
  </si>
  <si>
    <t>900 Summit Park</t>
  </si>
  <si>
    <t>Pacific</t>
  </si>
  <si>
    <t>636-485-7302</t>
  </si>
  <si>
    <t>H-400-18300-729308</t>
  </si>
  <si>
    <t>H-400-18307-421713</t>
  </si>
  <si>
    <t>Gomez Pine Straw, LLC</t>
  </si>
  <si>
    <t>2025 Spartan Dr.</t>
  </si>
  <si>
    <t>Mandeville</t>
  </si>
  <si>
    <t>985-626-1944</t>
  </si>
  <si>
    <t>Landcape Laborer</t>
  </si>
  <si>
    <t>St Tammany</t>
  </si>
  <si>
    <t>H-400-18317-831157</t>
  </si>
  <si>
    <t>SchoggenScapes, Inc.</t>
  </si>
  <si>
    <t>1117 Industrial Park Drive</t>
  </si>
  <si>
    <t>mailing: 254 Saddlewood Lane, Clinton, MS 39056</t>
  </si>
  <si>
    <t>Clinton</t>
  </si>
  <si>
    <t>601-924-2869</t>
  </si>
  <si>
    <t>H-400-18253-979919</t>
  </si>
  <si>
    <t>Greenturf Landscaping Co.</t>
  </si>
  <si>
    <t>Greenturf Inc</t>
  </si>
  <si>
    <t>8905 E. Hefner Rd.</t>
  </si>
  <si>
    <t>Jones</t>
  </si>
  <si>
    <t>405-771-5300</t>
  </si>
  <si>
    <t>H-400-18311-507394</t>
  </si>
  <si>
    <t>ROGER WESTMORELAND CONCESSIONS, INC.</t>
  </si>
  <si>
    <t>1914 EAST FIRST STREET</t>
  </si>
  <si>
    <t>(MAIL: PO BOX 1090, HUGHES SPRINGS TX 75656)</t>
  </si>
  <si>
    <t>HUGHES SPRINGS</t>
  </si>
  <si>
    <t>903-639-2040</t>
  </si>
  <si>
    <t>H-400-18304-377175</t>
  </si>
  <si>
    <t>CLIPPER'S LLC</t>
  </si>
  <si>
    <t>42701 TRADE WEST DRIVE</t>
  </si>
  <si>
    <t>STERLING</t>
  </si>
  <si>
    <t>703-378-9300</t>
  </si>
  <si>
    <t>Loudon</t>
  </si>
  <si>
    <t>H-400-18307-819038</t>
  </si>
  <si>
    <t>H-400-18307-089946</t>
  </si>
  <si>
    <t>La Costenita Distribuidor, Inc.</t>
  </si>
  <si>
    <t>La Super Michoacana</t>
  </si>
  <si>
    <t>2002 E. 4th St.</t>
  </si>
  <si>
    <t>512-481-1332</t>
  </si>
  <si>
    <t>Vendor</t>
  </si>
  <si>
    <t>H-400-18227-507683</t>
  </si>
  <si>
    <t>Maker Stable LLC</t>
  </si>
  <si>
    <t>1200 Envoy Circle, Suite 1204</t>
  </si>
  <si>
    <t>502-493-9385</t>
  </si>
  <si>
    <t>H-400-18306-296063</t>
  </si>
  <si>
    <t>PARADISE AMUSEMENTS, INC</t>
  </si>
  <si>
    <t>100 NW 76TH TERRACE</t>
  </si>
  <si>
    <t>[MAIL: 3101 SW 34TH AVE., OCALA, FL 34474]</t>
  </si>
  <si>
    <t>352-212-4071</t>
  </si>
  <si>
    <t>H-400-18306-374864</t>
  </si>
  <si>
    <t>Commonwealth Event Company</t>
  </si>
  <si>
    <t>5611 Greendale Road</t>
  </si>
  <si>
    <t>804-264-6621</t>
  </si>
  <si>
    <t>Special Event Freight Labor</t>
  </si>
  <si>
    <t>Henrico</t>
  </si>
  <si>
    <t>H-400-18307-830003</t>
  </si>
  <si>
    <t>Moon Valley Nursery of Texas, LLC</t>
  </si>
  <si>
    <t>Moon Valley Nursery</t>
  </si>
  <si>
    <t>Spring</t>
  </si>
  <si>
    <t>H-400-18241-134611</t>
  </si>
  <si>
    <t>LAS PALMAS FOOD MART LLC</t>
  </si>
  <si>
    <t>6300 NORTH WARE ROAD9563301444</t>
  </si>
  <si>
    <t>MCALLEN</t>
  </si>
  <si>
    <t>956-330-1444</t>
  </si>
  <si>
    <t>R&amp;R Consulting Firm</t>
  </si>
  <si>
    <t>Rafael Ruiz</t>
  </si>
  <si>
    <t>McAllen</t>
  </si>
  <si>
    <t>Memorizing the menus, food preparations and food presentation.</t>
  </si>
  <si>
    <t>H-400-18213-038334</t>
  </si>
  <si>
    <t>BH CONTRACTORS, LLC</t>
  </si>
  <si>
    <t>337-625-6525</t>
  </si>
  <si>
    <t>Combination Welder/Industrial Pipefitter</t>
  </si>
  <si>
    <t>Westlake</t>
  </si>
  <si>
    <t>H-400-18255-375564</t>
  </si>
  <si>
    <t>CORTEZ LOGISTICS,LLC</t>
  </si>
  <si>
    <t>16103 E. DAVIS ROAD</t>
  </si>
  <si>
    <t>EDINBURG</t>
  </si>
  <si>
    <t>956-274-1806</t>
  </si>
  <si>
    <t>HIDALGO</t>
  </si>
  <si>
    <t>H-400-18253-065888</t>
  </si>
  <si>
    <t>StoneWorks Masonry LLC</t>
  </si>
  <si>
    <t>191 East 8th Street, Unit 4</t>
  </si>
  <si>
    <t>Mailing:  PO Box 4361, Hailey, ID 83333</t>
  </si>
  <si>
    <t>Ketchum</t>
  </si>
  <si>
    <t>208-928-7015</t>
  </si>
  <si>
    <t>Stonemason</t>
  </si>
  <si>
    <t>Stonemasons</t>
  </si>
  <si>
    <t>Blaine</t>
  </si>
  <si>
    <t>H-400-18306-336551</t>
  </si>
  <si>
    <t>AGRA LAWNS INC</t>
  </si>
  <si>
    <t>500 CENTRAL DRIVE, #110</t>
  </si>
  <si>
    <t>757-340-0827</t>
  </si>
  <si>
    <t>H-400-18298-990832</t>
  </si>
  <si>
    <t>Western Landscape Corporation</t>
  </si>
  <si>
    <t>1925 Valley View Ln</t>
  </si>
  <si>
    <t>Farmers Branch</t>
  </si>
  <si>
    <t>817-205-8057</t>
  </si>
  <si>
    <t>H-400-18248-112603</t>
  </si>
  <si>
    <t>B. Koth Landscape Contractors, LLC</t>
  </si>
  <si>
    <t>786 Ridgewood Ave</t>
  </si>
  <si>
    <t>Mailing: PO Box 21, Oradell, NJ 07649</t>
  </si>
  <si>
    <t>Oradell</t>
  </si>
  <si>
    <t>201-265-9638</t>
  </si>
  <si>
    <t>Westwood</t>
  </si>
  <si>
    <t>H-400-18261-391097</t>
  </si>
  <si>
    <t>royal city</t>
  </si>
  <si>
    <t>usa</t>
  </si>
  <si>
    <t>H-400-18290-254679</t>
  </si>
  <si>
    <t>A. Flores Construction</t>
  </si>
  <si>
    <t>9746 Spruce Ridge</t>
  </si>
  <si>
    <t>Converse</t>
  </si>
  <si>
    <t>210-544-1531</t>
  </si>
  <si>
    <t>H-400-18243-025373</t>
  </si>
  <si>
    <t>Stockel's Lawn &amp; Landscaping Inc.</t>
  </si>
  <si>
    <t>96 Freehold Rd</t>
  </si>
  <si>
    <t>Mailing: 176 Woodward Rd, Manalapan, NJ 07726</t>
  </si>
  <si>
    <t>Manalapan</t>
  </si>
  <si>
    <t>732-446-9040</t>
  </si>
  <si>
    <t>H-400-18323-570138</t>
  </si>
  <si>
    <t>HV, LLC</t>
  </si>
  <si>
    <t>CIRCO HERMANOS VAZQUEZ</t>
  </si>
  <si>
    <t>700 VAZQUEZ LANE</t>
  </si>
  <si>
    <t>DONNA</t>
  </si>
  <si>
    <t>78537-0000</t>
  </si>
  <si>
    <t>956-461-2332</t>
  </si>
  <si>
    <t>Amusement and Recreation Attendants - Traveling Ci</t>
  </si>
  <si>
    <t>Donna</t>
  </si>
  <si>
    <t>H-400-18260-566643</t>
  </si>
  <si>
    <t>Mastercraft Concrete Contracting LLC</t>
  </si>
  <si>
    <t>595 Cloman Blvd</t>
  </si>
  <si>
    <t>Mailing: (See Attached)</t>
  </si>
  <si>
    <t>Pagosa Springs</t>
  </si>
  <si>
    <t>970-731-0126</t>
  </si>
  <si>
    <t>Concrete Laborer</t>
  </si>
  <si>
    <t>Archuleta</t>
  </si>
  <si>
    <t>H-400-18303-266106</t>
  </si>
  <si>
    <t>Green Light Cleaning Service  LLC</t>
  </si>
  <si>
    <t>3447 Daylily Lane</t>
  </si>
  <si>
    <t>Tallahassee</t>
  </si>
  <si>
    <t>850-597-0249</t>
  </si>
  <si>
    <t>Housekeeper/Maid</t>
  </si>
  <si>
    <t>Leon</t>
  </si>
  <si>
    <t>H-400-18297-379053</t>
  </si>
  <si>
    <t>CHEFS AND HEAD COOKS</t>
  </si>
  <si>
    <t>H-400-18290-068416</t>
  </si>
  <si>
    <t>WILLIS LAWN SERVICES LLC</t>
  </si>
  <si>
    <t>3399 ELIZABETH STREET</t>
  </si>
  <si>
    <t>CHOCTAW</t>
  </si>
  <si>
    <t>405-229-8460</t>
  </si>
  <si>
    <t>Choctaw</t>
  </si>
  <si>
    <t>H-400-18255-467103</t>
  </si>
  <si>
    <t>Earth Tones Design, Inc.</t>
  </si>
  <si>
    <t>810 E. Main St.</t>
  </si>
  <si>
    <t>Midlothian</t>
  </si>
  <si>
    <t>972-723-0702</t>
  </si>
  <si>
    <t>Ellis</t>
  </si>
  <si>
    <t>H-400-18313-096624</t>
  </si>
  <si>
    <t>TAS, INC</t>
  </si>
  <si>
    <t>TODD ARMSTRONG SHOWS</t>
  </si>
  <si>
    <t>5348 VEGAS DR.,#269</t>
  </si>
  <si>
    <t>LAS VEGAS</t>
  </si>
  <si>
    <t>NEVADA</t>
  </si>
  <si>
    <t>89108-0000</t>
  </si>
  <si>
    <t>702-350-1850</t>
  </si>
  <si>
    <t>Pasadena</t>
  </si>
  <si>
    <t>H-400-18253-417098</t>
  </si>
  <si>
    <t>Cole Leinneweber LLC</t>
  </si>
  <si>
    <t>CL Concrete</t>
  </si>
  <si>
    <t>1105 Quail Run</t>
  </si>
  <si>
    <t>512-805-9110</t>
  </si>
  <si>
    <t>Concrete Worker</t>
  </si>
  <si>
    <t>Tuscaloosa</t>
  </si>
  <si>
    <t>H-400-18334-228771</t>
  </si>
  <si>
    <t>ADAM &amp; ADAM TRANSPORTATION CORP.</t>
  </si>
  <si>
    <t>ADAM &amp; ADAM TRANSPORTATION</t>
  </si>
  <si>
    <t>5745 64TH STREET</t>
  </si>
  <si>
    <t>MASPETH</t>
  </si>
  <si>
    <t>917-655-9957</t>
  </si>
  <si>
    <t>ILASZ &amp; ASSOCIATES</t>
  </si>
  <si>
    <t>LIVIUS ILASZ</t>
  </si>
  <si>
    <t>QUEENS</t>
  </si>
  <si>
    <t>NYS DEPARTMENT OF LABOR / NYS JOB BANK</t>
  </si>
  <si>
    <t>H-400-18324-825579</t>
  </si>
  <si>
    <t>Tri-State Spray Service &amp; Feed, LLC</t>
  </si>
  <si>
    <t>745 Lake Road</t>
  </si>
  <si>
    <t>Stonewall</t>
  </si>
  <si>
    <t>318-573-0321</t>
  </si>
  <si>
    <t>CROSS, GUNTER, WITHERSPOON, &amp; GALCHUS</t>
  </si>
  <si>
    <t>GEORGE ERNST</t>
  </si>
  <si>
    <t>H-400-18289-866450</t>
  </si>
  <si>
    <t>Delbosque Landscaping, Inc.</t>
  </si>
  <si>
    <t>510 S. Clark St.</t>
  </si>
  <si>
    <t>Rockwall</t>
  </si>
  <si>
    <t>972-771-6402</t>
  </si>
  <si>
    <t>H-400-18292-051534</t>
  </si>
  <si>
    <t>BRIGHTVIEW LANDSCAPE SERVICES, INC. - Precision (Dallas - Driver))</t>
  </si>
  <si>
    <t>PRECISION LANDSCAPE MANAGEMENT</t>
  </si>
  <si>
    <t>H-400-18307-489578</t>
  </si>
  <si>
    <t>Greenway Property Maintenance, Inc.</t>
  </si>
  <si>
    <t>GPM Landscape</t>
  </si>
  <si>
    <t>2740 E. Rose Garden Lane</t>
  </si>
  <si>
    <t>602-469-4566</t>
  </si>
  <si>
    <t>H-400-18310-822121</t>
  </si>
  <si>
    <t>Determination Issued - Partial Certification (Returned)</t>
  </si>
  <si>
    <t>Jim Meinert Landscaping Inc.</t>
  </si>
  <si>
    <t>JML Landscape Management</t>
  </si>
  <si>
    <t>978 Route 910</t>
  </si>
  <si>
    <t>412-767-4994</t>
  </si>
  <si>
    <t>H-400-18268-963382</t>
  </si>
  <si>
    <t>Southern Lawn &amp; Landscapes, LLC</t>
  </si>
  <si>
    <t>1370 Hwy 96 South</t>
  </si>
  <si>
    <t>409-385-0708</t>
  </si>
  <si>
    <t>H-400-18291-943702</t>
  </si>
  <si>
    <t>BRIGHTVIEW LANDSCAPES, LLC - NASHVILLE</t>
  </si>
  <si>
    <t>401 Plymouth Road, Suite 500</t>
  </si>
  <si>
    <t>Plymouth Meeting</t>
  </si>
  <si>
    <t>818-225-2323</t>
  </si>
  <si>
    <t>H-400-18313-839336</t>
  </si>
  <si>
    <t>Tanto Irrigation, LLC</t>
  </si>
  <si>
    <t>5 North Payne Street</t>
  </si>
  <si>
    <t>Elmsford</t>
  </si>
  <si>
    <t>914-347-5151</t>
  </si>
  <si>
    <t>Groundskeeper: Irrigation Worker</t>
  </si>
  <si>
    <t>Waltham</t>
  </si>
  <si>
    <t>Middlesex (Waltham)</t>
  </si>
  <si>
    <t>H-400-18310-157418</t>
  </si>
  <si>
    <t>AMERICAN BANNER AMUSEMENTS, INC.</t>
  </si>
  <si>
    <t>225 S. VERNON</t>
  </si>
  <si>
    <t>MARINE</t>
  </si>
  <si>
    <t>618-541-9516</t>
  </si>
  <si>
    <t>Marine</t>
  </si>
  <si>
    <t>H-400-18309-112157</t>
  </si>
  <si>
    <t>The Sleek Greek</t>
  </si>
  <si>
    <t>7942 West Bell Road #C5-469</t>
  </si>
  <si>
    <t>602-617-5292</t>
  </si>
  <si>
    <t>H-400-18305-582121</t>
  </si>
  <si>
    <t>J.D. Lawn Services, Inc.</t>
  </si>
  <si>
    <t>539 Craigs Corner Rd.</t>
  </si>
  <si>
    <t>410-734-0228</t>
  </si>
  <si>
    <t>H-400-18275-841400</t>
  </si>
  <si>
    <t>Gregory K. DeLong</t>
  </si>
  <si>
    <t>GKD Racing Stable</t>
  </si>
  <si>
    <t>30753 La Pata Road</t>
  </si>
  <si>
    <t>San Juan Capistrano</t>
  </si>
  <si>
    <t>949-887-3339</t>
  </si>
  <si>
    <t>H-400-18301-321402</t>
  </si>
  <si>
    <t>H-400-18306-661783</t>
  </si>
  <si>
    <t>Shane's Lawn Maintenance, Inc</t>
  </si>
  <si>
    <t>12124 Mitchell Drive</t>
  </si>
  <si>
    <t>817-473-4764</t>
  </si>
  <si>
    <t>Front Desk Clerk</t>
  </si>
  <si>
    <t>Hotel, Motel, and Resort Desk Clerks</t>
  </si>
  <si>
    <t>H-400-18306-939427</t>
  </si>
  <si>
    <t>Runyon Landscape Management, Inc.</t>
  </si>
  <si>
    <t>17517 Orville Rd.</t>
  </si>
  <si>
    <t>Wildwood</t>
  </si>
  <si>
    <t>314-568-2717</t>
  </si>
  <si>
    <t>ROBERT WINGFIELD</t>
  </si>
  <si>
    <t>H-400-18236-455725</t>
  </si>
  <si>
    <t>Frank Sharum Landscape Design, Inc.</t>
  </si>
  <si>
    <t>10012 Hwy 71 South</t>
  </si>
  <si>
    <t>Mailing: P.O. Box 6524, Ft. Smith, AR 72906</t>
  </si>
  <si>
    <t>Fort Smith</t>
  </si>
  <si>
    <t>479-646-6517</t>
  </si>
  <si>
    <t>Sebastian</t>
  </si>
  <si>
    <t>H-400-18304-296807</t>
  </si>
  <si>
    <t>3350-H Patuxent River Road</t>
  </si>
  <si>
    <t>Mail to: 42701 Trade West Drive Sterling Va 20166</t>
  </si>
  <si>
    <t>Davidsonville</t>
  </si>
  <si>
    <t>H-400-18285-536647</t>
  </si>
  <si>
    <t>Unique Landscaping Design &amp; Construction, Inc.</t>
  </si>
  <si>
    <t>7111 Colleyville Blvd</t>
  </si>
  <si>
    <t>Colleyville</t>
  </si>
  <si>
    <t>817-488-4124</t>
  </si>
  <si>
    <t>H-400-18304-954365</t>
  </si>
  <si>
    <t>Wildcat Lawn &amp; Landscape, LLC</t>
  </si>
  <si>
    <t>d/b/a Ecton Nursery</t>
  </si>
  <si>
    <t>3066 Windermere Drive</t>
  </si>
  <si>
    <t>859-333-9419</t>
  </si>
  <si>
    <t>H-400-18300-364575</t>
  </si>
  <si>
    <t>MALDONADO NURSERY &amp; LANDSCAPING, INC</t>
  </si>
  <si>
    <t>16348 NACOGDOCHES ROAD</t>
  </si>
  <si>
    <t>210-599-1219</t>
  </si>
  <si>
    <t>H-400-18305-725765</t>
  </si>
  <si>
    <t>H-400-18247-101365</t>
  </si>
  <si>
    <t>Island Landscapes LLC</t>
  </si>
  <si>
    <t>YardWorks</t>
  </si>
  <si>
    <t>2335 Rifle Range Rd</t>
  </si>
  <si>
    <t>Mailing: P.O. Box 733, Sullivans Island, SC 29482</t>
  </si>
  <si>
    <t>Mt Pleasant</t>
  </si>
  <si>
    <t>843-882-8100</t>
  </si>
  <si>
    <t>Mt. Pleasant</t>
  </si>
  <si>
    <t>H-400-18267-762116</t>
  </si>
  <si>
    <t>Future Concrete Construction</t>
  </si>
  <si>
    <t>250 North County Line Rd</t>
  </si>
  <si>
    <t>Elgin</t>
  </si>
  <si>
    <t>512-801-5499</t>
  </si>
  <si>
    <t>Bastrop</t>
  </si>
  <si>
    <t>H-400-18306-817863</t>
  </si>
  <si>
    <t>S.B. Landscaping, Inc.</t>
  </si>
  <si>
    <t>100 Montz Point</t>
  </si>
  <si>
    <t>Kyle</t>
  </si>
  <si>
    <t>512-784-8080</t>
  </si>
  <si>
    <t>H-400-18306-362392</t>
  </si>
  <si>
    <t>Lawnmaster's of Shreveport, LLC</t>
  </si>
  <si>
    <t>601 Mt. Zion Road</t>
  </si>
  <si>
    <t>318-686-4103</t>
  </si>
  <si>
    <t>H-400-18269-245071</t>
  </si>
  <si>
    <t>Shearon Environmental Design of NJ Inc.</t>
  </si>
  <si>
    <t>337 Route 31</t>
  </si>
  <si>
    <t>Hopewell</t>
  </si>
  <si>
    <t>609-466-0666</t>
  </si>
  <si>
    <t>Hunterdon</t>
  </si>
  <si>
    <t>H-400-18281-761700</t>
  </si>
  <si>
    <t>Gold Leaf Landscape Inc</t>
  </si>
  <si>
    <t>Pro Leaf Commercial Landscape</t>
  </si>
  <si>
    <t>329 South New Hope Rd</t>
  </si>
  <si>
    <t>Mailing: PO Box 159 Kennedale, TX 76060</t>
  </si>
  <si>
    <t>Kennedale</t>
  </si>
  <si>
    <t>682-459-5737</t>
  </si>
  <si>
    <t>H-400-18303-950182</t>
  </si>
  <si>
    <t>B. DeMichele, Inc</t>
  </si>
  <si>
    <t>390 Parkmount Rd</t>
  </si>
  <si>
    <t>610-496-1338</t>
  </si>
  <si>
    <t>Painters, Construction and Maintenance</t>
  </si>
  <si>
    <t>H-400-18221-887886</t>
  </si>
  <si>
    <t>Broughton Construction, LLC</t>
  </si>
  <si>
    <t>11012 Decimal Drive</t>
  </si>
  <si>
    <t>502-267-5242</t>
  </si>
  <si>
    <t>H-400-18260-410269</t>
  </si>
  <si>
    <t>Angel Landscape and Maintenance Inc.</t>
  </si>
  <si>
    <t>27210 Highway 36</t>
  </si>
  <si>
    <t>Damon</t>
  </si>
  <si>
    <t>979-742-3051</t>
  </si>
  <si>
    <t>H-400-18306-722460</t>
  </si>
  <si>
    <t>Wellspring Landscape Services, LLC</t>
  </si>
  <si>
    <t>11940 Wirth Road</t>
  </si>
  <si>
    <t>512-653-7700</t>
  </si>
  <si>
    <t>H-400-18280-591230</t>
  </si>
  <si>
    <t>Brothers Landscape LLC</t>
  </si>
  <si>
    <t>10911 N Sara Rd</t>
  </si>
  <si>
    <t>Yukon</t>
  </si>
  <si>
    <t>405-326-6013</t>
  </si>
  <si>
    <t>H-400-18249-149473</t>
  </si>
  <si>
    <t>CH &amp; G Concrete LLC</t>
  </si>
  <si>
    <t>3930 Brooks Bridge Crossing</t>
  </si>
  <si>
    <t>470-331-1445</t>
  </si>
  <si>
    <t>Concrete Finisher</t>
  </si>
  <si>
    <t>H-400-18318-230641</t>
  </si>
  <si>
    <t>Landscape Management Service,Inc</t>
  </si>
  <si>
    <t>9860 South 6116 West</t>
  </si>
  <si>
    <t>West Jordan</t>
  </si>
  <si>
    <t>801-282-6303</t>
  </si>
  <si>
    <t>Salt Lake County</t>
  </si>
  <si>
    <t>H-400-18330-627871</t>
  </si>
  <si>
    <t>Ecolandcare, LLC</t>
  </si>
  <si>
    <t>143 Southgate Dr</t>
  </si>
  <si>
    <t>859-797-9636</t>
  </si>
  <si>
    <t>H-400-18321-415371</t>
  </si>
  <si>
    <t>North American Lawn &amp; Landscape Management, Inc</t>
  </si>
  <si>
    <t>4200 Performance Rd</t>
  </si>
  <si>
    <t>704-394-3300</t>
  </si>
  <si>
    <t>H-400-18322-029196</t>
  </si>
  <si>
    <t>Ryno Lawn Care, LLC</t>
  </si>
  <si>
    <t>15922 Eldorado Pkwy Ste 500-920</t>
  </si>
  <si>
    <t>214-728-8894</t>
  </si>
  <si>
    <t>H-400-18331-679145</t>
  </si>
  <si>
    <t>Renken's Nursery, Inc.</t>
  </si>
  <si>
    <t>2701 Salem Road</t>
  </si>
  <si>
    <t>Victoria</t>
  </si>
  <si>
    <t>316-576-5657</t>
  </si>
  <si>
    <t>H-400-18213-587972</t>
  </si>
  <si>
    <t>RBD Holdings LLC</t>
  </si>
  <si>
    <t>3001 JFK Blvd., Ste. B, N. Little Rock, AR 72116 (mailing)</t>
  </si>
  <si>
    <t>5548 Hwy 65 S. (physical)</t>
  </si>
  <si>
    <t>Pine Bluff</t>
  </si>
  <si>
    <t>501-904-5555</t>
  </si>
  <si>
    <t>H-400-18323-094278</t>
  </si>
  <si>
    <t>Stewart Lawncare &amp; Landscape</t>
  </si>
  <si>
    <t>400 Alanis</t>
  </si>
  <si>
    <t>972-527-4908</t>
  </si>
  <si>
    <t>H-400-18324-169145</t>
  </si>
  <si>
    <t>Next to Nature Landscape, LLC</t>
  </si>
  <si>
    <t>11785 S. Conley Street</t>
  </si>
  <si>
    <t>mailing: 11785 S. Conley Street  Olathe KS 66061</t>
  </si>
  <si>
    <t>Olathe</t>
  </si>
  <si>
    <t>913-963-8180</t>
  </si>
  <si>
    <t>MAS LABOR H-2B, LLC</t>
  </si>
  <si>
    <t>Waco</t>
  </si>
  <si>
    <t>Welder</t>
  </si>
  <si>
    <t>Richmond County Constructors, LLC</t>
  </si>
  <si>
    <t>7828 River Road</t>
  </si>
  <si>
    <t>Building 120</t>
  </si>
  <si>
    <t>Waynesboro</t>
  </si>
  <si>
    <t>706-437-3087</t>
  </si>
  <si>
    <t>Burke</t>
  </si>
  <si>
    <t>H-400-18334-417613</t>
  </si>
  <si>
    <t>Peninsula Equine, Inc.</t>
  </si>
  <si>
    <t>100 Ansel Lane</t>
  </si>
  <si>
    <t>650-854-3162</t>
  </si>
  <si>
    <t>H-400-18317-153485</t>
  </si>
  <si>
    <t>Elite Lawn Services, Inc.</t>
  </si>
  <si>
    <t>2132 South High Way 94</t>
  </si>
  <si>
    <t>Defiance</t>
  </si>
  <si>
    <t>636-798-2800</t>
  </si>
  <si>
    <t>ASHLAND</t>
  </si>
  <si>
    <t>Landscaping Worker</t>
  </si>
  <si>
    <t>BURKE</t>
  </si>
  <si>
    <t>H-400-18305-934650</t>
  </si>
  <si>
    <t>H-400-18295-055011</t>
  </si>
  <si>
    <t>Handy Andy Snow Removal</t>
  </si>
  <si>
    <t>140 G.H. Daniels Boulevard</t>
  </si>
  <si>
    <t>Gypsum</t>
  </si>
  <si>
    <t>970-524-5012</t>
  </si>
  <si>
    <t>LAW OFFICE OF CHRIS POOLEY, ESQ.</t>
  </si>
  <si>
    <t>CHRISTOPHER POOLEY</t>
  </si>
  <si>
    <t>AVON</t>
  </si>
  <si>
    <t>H-400-18264-641496</t>
  </si>
  <si>
    <t>JAN PROD L.L.C</t>
  </si>
  <si>
    <t>LAKEWOOD THAI CUISINE (NEW NAME)</t>
  </si>
  <si>
    <t>174020 TWIN LAKES AVE SUITE C106</t>
  </si>
  <si>
    <t>MARYSVILLE</t>
  </si>
  <si>
    <t>425-299-8415</t>
  </si>
  <si>
    <t>THAI CHEF</t>
  </si>
  <si>
    <t>HOME ECONOMICS</t>
  </si>
  <si>
    <t>SNOHOMISH</t>
  </si>
  <si>
    <t>H-400-18263-735675</t>
  </si>
  <si>
    <t>Environmental Landscape Design, LLC</t>
  </si>
  <si>
    <t>2040 Highway 35  Ste 4</t>
  </si>
  <si>
    <t>Wall</t>
  </si>
  <si>
    <t>732-974-7215</t>
  </si>
  <si>
    <t>Lawn Maintenance Laborers</t>
  </si>
  <si>
    <t>REITHOFFER SHOWS, INC</t>
  </si>
  <si>
    <t>9022 WIGGINS RD</t>
  </si>
  <si>
    <t>[MAIL: PO BOX 1080, GIBSONTON, FL 33534]</t>
  </si>
  <si>
    <t>813-422-0074</t>
  </si>
  <si>
    <t>Ft. Myers</t>
  </si>
  <si>
    <t>H-400-18322-042169</t>
  </si>
  <si>
    <t>Opie's Lawn Maintenance LLC</t>
  </si>
  <si>
    <t>13715 Williams Lane</t>
  </si>
  <si>
    <t>Omaha</t>
  </si>
  <si>
    <t>417-239-5402</t>
  </si>
  <si>
    <t>H-400-18260-614148</t>
  </si>
  <si>
    <t>P.S. Landscapes, Inc.</t>
  </si>
  <si>
    <t>11114 1/2 Motheral Dr</t>
  </si>
  <si>
    <t>512-335-4769</t>
  </si>
  <si>
    <t>H-400-18302-668388</t>
  </si>
  <si>
    <t>JTG PALM POOL PLASTERING INC</t>
  </si>
  <si>
    <t>2202 W THOMAS RD</t>
  </si>
  <si>
    <t>480-221-9618</t>
  </si>
  <si>
    <t>General laborer</t>
  </si>
  <si>
    <t>H-400-18295-246236</t>
  </si>
  <si>
    <t>GALVOTEC ALLOYS INC</t>
  </si>
  <si>
    <t>6712 S 36TH ST</t>
  </si>
  <si>
    <t>956-630-3500</t>
  </si>
  <si>
    <t>H-400-18296-693344</t>
  </si>
  <si>
    <t>By the Sea Resorts Inc</t>
  </si>
  <si>
    <t>15325 Front Beach Road</t>
  </si>
  <si>
    <t>850-238-8903</t>
  </si>
  <si>
    <t>FRAGOMEN, DEL REY, BERNSEN &amp; LOEWY LLP</t>
  </si>
  <si>
    <t>JAY RUBY</t>
  </si>
  <si>
    <t>970-209-1014</t>
  </si>
  <si>
    <t>ERIC FISHER</t>
  </si>
  <si>
    <t>Gunnison</t>
  </si>
  <si>
    <t>Moon Valley Nursery of California, Inc.</t>
  </si>
  <si>
    <t>19820 N. 7th Street</t>
  </si>
  <si>
    <t>H-400-18315-590668</t>
  </si>
  <si>
    <t>ANCHORAGE MOTOR INN OF OGUNQUIT, INC.</t>
  </si>
  <si>
    <t>ANCHORAGE BY THE SEA</t>
  </si>
  <si>
    <t>P.O. BOX 2406</t>
  </si>
  <si>
    <t>125 SHORE ROAD</t>
  </si>
  <si>
    <t>OGUNQUIT</t>
  </si>
  <si>
    <t>PEAK SEASON WORKFORCE</t>
  </si>
  <si>
    <t>JOSEPH BISHOP</t>
  </si>
  <si>
    <t>GLEN ALLEN</t>
  </si>
  <si>
    <t>YORK</t>
  </si>
  <si>
    <t>H-400-18229-336450</t>
  </si>
  <si>
    <t>RESORT GROUP,  LLC</t>
  </si>
  <si>
    <t>MOUNTAIN RESORTS, PIONEER RIDGE &amp; SIMPLY STEAMBOAT</t>
  </si>
  <si>
    <t>2150 RESORT DRIVE</t>
  </si>
  <si>
    <t>STEAMBOAT SPRINGS</t>
  </si>
  <si>
    <t>970-875-2854</t>
  </si>
  <si>
    <t>Steamboat Springs</t>
  </si>
  <si>
    <t>Routt</t>
  </si>
  <si>
    <t>H-400-18255-118662</t>
  </si>
  <si>
    <t>Wyndham Vacation Ownership</t>
  </si>
  <si>
    <t>The Village at Steamboat Condominium Association Inc</t>
  </si>
  <si>
    <t>900 Pine Grove Circle</t>
  </si>
  <si>
    <t>Mailing: PO Box 775168, Steamboat Springs, CO 80477</t>
  </si>
  <si>
    <t>970-879-2931</t>
  </si>
  <si>
    <t>H-400-18290-256086</t>
  </si>
  <si>
    <t>Breck Commercial Laundry, LLC</t>
  </si>
  <si>
    <t>330 Warren Ave</t>
  </si>
  <si>
    <t>Mailing address: PO Box 1889</t>
  </si>
  <si>
    <t>Silverthorne</t>
  </si>
  <si>
    <t>970-262-1182</t>
  </si>
  <si>
    <t>Law Office of Michele Contreras</t>
  </si>
  <si>
    <t>H-400-18183-070049</t>
  </si>
  <si>
    <t>H-400-18256-687188</t>
  </si>
  <si>
    <t>Franco Reforestation Inc.</t>
  </si>
  <si>
    <t>8457 Darley Rd SE</t>
  </si>
  <si>
    <t>503-749-2288</t>
  </si>
  <si>
    <t>H-400-18241-813908</t>
  </si>
  <si>
    <t>Horizon Forestry, LLC</t>
  </si>
  <si>
    <t>5755 Peace Lane</t>
  </si>
  <si>
    <t>541-879-1212</t>
  </si>
  <si>
    <t>H-400-18172-088271</t>
  </si>
  <si>
    <t>Arnoldo Valencia Jr</t>
  </si>
  <si>
    <t>Harrington</t>
  </si>
  <si>
    <t>H-400-18243-466762</t>
  </si>
  <si>
    <t>OPM OIL FIELD SERVICES LLC</t>
  </si>
  <si>
    <t>1220 W MONTE CRISTO RD</t>
  </si>
  <si>
    <t>956-378-9972</t>
  </si>
  <si>
    <t>Roustabout</t>
  </si>
  <si>
    <t>Roustabouts, Oil and Gas</t>
  </si>
  <si>
    <t>Toyah</t>
  </si>
  <si>
    <t>Reeves</t>
  </si>
  <si>
    <t>H-400-18191-992708</t>
  </si>
  <si>
    <t>EAGLE PROCUREMENT &amp; INDUSTRIAL CONTRACTOR, LLC</t>
  </si>
  <si>
    <t>1602 OLD UNDERWOOD ROAD</t>
  </si>
  <si>
    <t>LA PORTE</t>
  </si>
  <si>
    <t>281-479-3602</t>
  </si>
  <si>
    <t>CLARK HILL STRASBURGER, PLC</t>
  </si>
  <si>
    <t>SUJATA AJMERA</t>
  </si>
  <si>
    <t>SPECIALIZED COMBINATION WELDER</t>
  </si>
  <si>
    <t>Port Arthur</t>
  </si>
  <si>
    <t>H-400-18247-783912</t>
  </si>
  <si>
    <t>GREAT WOLF LODGE, WISCONSIN DELLS</t>
  </si>
  <si>
    <t>1400 GREAT WOLF DR</t>
  </si>
  <si>
    <t>Wisconsin Dells</t>
  </si>
  <si>
    <t>608-253-2222</t>
  </si>
  <si>
    <t>H-400-18215-159343</t>
  </si>
  <si>
    <t>Pritchett Forestry Services, Inc.</t>
  </si>
  <si>
    <t>198 Old Hwy 10</t>
  </si>
  <si>
    <t>Sweet Water</t>
  </si>
  <si>
    <t>334-736-4402</t>
  </si>
  <si>
    <t>Forest Workers</t>
  </si>
  <si>
    <t>Marengo</t>
  </si>
  <si>
    <t>H-400-18255-435775</t>
  </si>
  <si>
    <t>JOURNEYMAN INDUSTRIAL PIPEFITTER</t>
  </si>
  <si>
    <t>H-400-18256-347058</t>
  </si>
  <si>
    <t>Diversified Labor, LLC - Loxahatchee Group</t>
  </si>
  <si>
    <t>2600 Overlook Drive</t>
  </si>
  <si>
    <t>mailing: P.O. Box 747 , Winter Haven FL 33882</t>
  </si>
  <si>
    <t>Winter Haven</t>
  </si>
  <si>
    <t>863-324-2100</t>
  </si>
  <si>
    <t>Hand Crew Laborer</t>
  </si>
  <si>
    <t>Parkland</t>
  </si>
  <si>
    <t>H-400-18305-423348</t>
  </si>
  <si>
    <t>Southeast Truss Erectors, Inc</t>
  </si>
  <si>
    <t>Construction</t>
  </si>
  <si>
    <t>424 20th CT NE</t>
  </si>
  <si>
    <t>Centerpoint</t>
  </si>
  <si>
    <t>956-542-5584</t>
  </si>
  <si>
    <t>Ashville</t>
  </si>
  <si>
    <t>H-400-18240-790113</t>
  </si>
  <si>
    <t>SORTPACK, INC.</t>
  </si>
  <si>
    <t>1751 SW 8TH STREET</t>
  </si>
  <si>
    <t>POMPANO BEACH</t>
  </si>
  <si>
    <t>954-783-7849</t>
  </si>
  <si>
    <t>MALITZLAW, INC.</t>
  </si>
  <si>
    <t>JEANNE MALITZ</t>
  </si>
  <si>
    <t>Agricultural Grader, Sorter, Packer (Fruit)</t>
  </si>
  <si>
    <t>Graders and Sorters, Agricultural Products</t>
  </si>
  <si>
    <t>Eddystone</t>
  </si>
  <si>
    <t>H-400-18241-611491</t>
  </si>
  <si>
    <t>Delacour Stable, LLC</t>
  </si>
  <si>
    <t>11225 Racetrack Road</t>
  </si>
  <si>
    <t>Tampa</t>
  </si>
  <si>
    <t>410-991-1434</t>
  </si>
  <si>
    <t>H-400-18183-750084</t>
  </si>
  <si>
    <t>Structural Fitter</t>
  </si>
  <si>
    <t>Structural Metal Fabricators and Fitters</t>
  </si>
  <si>
    <t>H-400-18232-553226</t>
  </si>
  <si>
    <t>Westgroup Teton Employer, LLC</t>
  </si>
  <si>
    <t>Hotel Terra &amp; Teton Mountain Lodge</t>
  </si>
  <si>
    <t>3335 W. Village Drive</t>
  </si>
  <si>
    <t>307-739-4167</t>
  </si>
  <si>
    <t>H-400-18240-212417</t>
  </si>
  <si>
    <t>ADONAY RESOURCES</t>
  </si>
  <si>
    <t>MARIA L. PATRICIO</t>
  </si>
  <si>
    <t>MARIA PATRICIO</t>
  </si>
  <si>
    <t>MEAT PACKERS</t>
  </si>
  <si>
    <t>ALMA</t>
  </si>
  <si>
    <t>BACON</t>
  </si>
  <si>
    <t>H-400-18240-490780</t>
  </si>
  <si>
    <t>Bates Brothers Amusement Co.</t>
  </si>
  <si>
    <t>1506 Fernwood Rd</t>
  </si>
  <si>
    <t>Wintersville</t>
  </si>
  <si>
    <t>740-266-2950</t>
  </si>
  <si>
    <t>H-400-18277-734868</t>
  </si>
  <si>
    <t>Bayou Land Seafood, LLC.</t>
  </si>
  <si>
    <t>1008 Vincent Berard Road</t>
  </si>
  <si>
    <t>337-667-6118</t>
  </si>
  <si>
    <t>KELLY COUCH  (Manager)</t>
  </si>
  <si>
    <t>Crawfish position</t>
  </si>
  <si>
    <t>H-400-18239-777107</t>
  </si>
  <si>
    <t>WARNER BROTHERS SERVICES, INC.</t>
  </si>
  <si>
    <t>5443 PERRY DRIVE</t>
  </si>
  <si>
    <t>WATERFORD</t>
  </si>
  <si>
    <t>248-673-6092</t>
  </si>
  <si>
    <t>DYKEMA GOSSETT</t>
  </si>
  <si>
    <t>COREY WHEATON</t>
  </si>
  <si>
    <t>BLOOMFIELD HILLS</t>
  </si>
  <si>
    <t>Oakland</t>
  </si>
  <si>
    <t>H-400-18234-829472</t>
  </si>
  <si>
    <t>NC Siding &amp; Exteriors, LLC.</t>
  </si>
  <si>
    <t>5016 Purnell Road</t>
  </si>
  <si>
    <t>Wake Forest</t>
  </si>
  <si>
    <t>919-263-1929</t>
  </si>
  <si>
    <t>DENOBLE LAW PLLC</t>
  </si>
  <si>
    <t>DAMJAN DENOBLE</t>
  </si>
  <si>
    <t>H-400-18247-578318</t>
  </si>
  <si>
    <t>Matthews Timberland Service, Inc.</t>
  </si>
  <si>
    <t>6182 Race Track Road</t>
  </si>
  <si>
    <t>PO Box 255</t>
  </si>
  <si>
    <t>Castalia</t>
  </si>
  <si>
    <t>252-459-3283</t>
  </si>
  <si>
    <t>Nash</t>
  </si>
  <si>
    <t>H-400-18262-785318</t>
  </si>
  <si>
    <t>Cajun Central, Inc.</t>
  </si>
  <si>
    <t>4435 Whiteville Road</t>
  </si>
  <si>
    <t>Ville Platte</t>
  </si>
  <si>
    <t>337-363-1389</t>
  </si>
  <si>
    <t>H-400-18173-323890</t>
  </si>
  <si>
    <t>Chris Dowden Forestry, LLC</t>
  </si>
  <si>
    <t>253 Johnson Chute Rd.</t>
  </si>
  <si>
    <t>Robeline</t>
  </si>
  <si>
    <t>318-471-9529</t>
  </si>
  <si>
    <t>Natchitoches</t>
  </si>
  <si>
    <t>H-400-18254-962249</t>
  </si>
  <si>
    <t>Western States Processing, Inc.</t>
  </si>
  <si>
    <t>350 W 2500 N</t>
  </si>
  <si>
    <t>Logan</t>
  </si>
  <si>
    <t>435-213-9037</t>
  </si>
  <si>
    <t>Mink Skin Processor</t>
  </si>
  <si>
    <t>Cache</t>
  </si>
  <si>
    <t>H-400-18283-600088</t>
  </si>
  <si>
    <t>Corporate Green, LLC</t>
  </si>
  <si>
    <t>Greenseasons</t>
  </si>
  <si>
    <t>14461 Frenchtown Road</t>
  </si>
  <si>
    <t>Greenwell Springs</t>
  </si>
  <si>
    <t>225-752-2333</t>
  </si>
  <si>
    <t>East Baton Rouge Parish</t>
  </si>
  <si>
    <t>H-400-14283-982687</t>
  </si>
  <si>
    <t>A. Ferris Allen, III</t>
  </si>
  <si>
    <t>13330 Longleaf Drive</t>
  </si>
  <si>
    <t>Clarksville</t>
  </si>
  <si>
    <t>410-707-9206</t>
  </si>
  <si>
    <t>Kentucky Career Center</t>
  </si>
  <si>
    <t>H-400-18227-250234</t>
  </si>
  <si>
    <t>Holcomb Reforestation, LLC</t>
  </si>
  <si>
    <t>1581 Log Cabin Rd</t>
  </si>
  <si>
    <t>White Plains</t>
  </si>
  <si>
    <t>706-817-9436</t>
  </si>
  <si>
    <t>H-400-18232-126080</t>
  </si>
  <si>
    <t>H-400-18229-524930</t>
  </si>
  <si>
    <t>MJN Connect</t>
  </si>
  <si>
    <t>6125 SW 63rd St</t>
  </si>
  <si>
    <t>786-280-6818</t>
  </si>
  <si>
    <t>Detroit</t>
  </si>
  <si>
    <t>H-400-18262-218097</t>
  </si>
  <si>
    <t>D&amp;T Crawfish, LLC</t>
  </si>
  <si>
    <t>3140 Veterans Memorial Drive</t>
  </si>
  <si>
    <t>P.O. Box 748 (Mailing Only)</t>
  </si>
  <si>
    <t>Abbeville</t>
  </si>
  <si>
    <t>337-789-4893</t>
  </si>
  <si>
    <t>H-400-18306-122294</t>
  </si>
  <si>
    <t>PAN CONCESSIONS LLC</t>
  </si>
  <si>
    <t>2219 BLACKOAK BEND</t>
  </si>
  <si>
    <t>(MAIL: 999 E BASSE RD #180-480, SAN ANTONIO TX 78209)</t>
  </si>
  <si>
    <t>210-317-0525</t>
  </si>
  <si>
    <t>H-400-18295-420219</t>
  </si>
  <si>
    <t>LandCare - Baltimore</t>
  </si>
  <si>
    <t>8970 Maier Road</t>
  </si>
  <si>
    <t>Savage</t>
  </si>
  <si>
    <t>410-712-7112</t>
  </si>
  <si>
    <t>H-400-18222-659394</t>
  </si>
  <si>
    <t>Southeast Thoroughbred Racing, LLC</t>
  </si>
  <si>
    <t>11 Manning Cove Road</t>
  </si>
  <si>
    <t>Malta</t>
  </si>
  <si>
    <t>516-428-2608</t>
  </si>
  <si>
    <t>Indiantown</t>
  </si>
  <si>
    <t>Martin</t>
  </si>
  <si>
    <t>Hollywood</t>
  </si>
  <si>
    <t>H-400-18278-312327</t>
  </si>
  <si>
    <t>Frozen Desserts, LLC</t>
  </si>
  <si>
    <t>Mister Softee</t>
  </si>
  <si>
    <t>39 Friends Ave.</t>
  </si>
  <si>
    <t>Haddonfield</t>
  </si>
  <si>
    <t>856-200-5168</t>
  </si>
  <si>
    <t>LAW OFFICE OF PETER J. CRAMER</t>
  </si>
  <si>
    <t>PETER CRAMER</t>
  </si>
  <si>
    <t>SUDBURY</t>
  </si>
  <si>
    <t>Peddler</t>
  </si>
  <si>
    <t>Ewing</t>
  </si>
  <si>
    <t>H-400-18213-565319</t>
  </si>
  <si>
    <t>Pinnacle Construction and Development</t>
  </si>
  <si>
    <t>3060 Peachtree Rd. NW Suite 1080</t>
  </si>
  <si>
    <t>Atlanta</t>
  </si>
  <si>
    <t>404-443-4762</t>
  </si>
  <si>
    <t>Hoback</t>
  </si>
  <si>
    <t>H-400-18255-641938</t>
  </si>
  <si>
    <t>AlaPine Forestry, LLC</t>
  </si>
  <si>
    <t>2238 Salt Works Road</t>
  </si>
  <si>
    <t>251-589-7942</t>
  </si>
  <si>
    <t>Landscapers</t>
  </si>
  <si>
    <t>H-400-18261-917689</t>
  </si>
  <si>
    <t>CLI Plumbing, LLC</t>
  </si>
  <si>
    <t>80 Fesslers Lane</t>
  </si>
  <si>
    <t>615-868-5225</t>
  </si>
  <si>
    <t>GOPAL &amp; PEDIGO, PC</t>
  </si>
  <si>
    <t>DIVYESH GOPAL</t>
  </si>
  <si>
    <t>General Helper</t>
  </si>
  <si>
    <t>TN</t>
  </si>
  <si>
    <t>H-400-18233-858579</t>
  </si>
  <si>
    <t>Paradise Management LLC</t>
  </si>
  <si>
    <t>15042 S 47th St.</t>
  </si>
  <si>
    <t>602-763-2373</t>
  </si>
  <si>
    <t>H-400-18274-676644</t>
  </si>
  <si>
    <t>Brookway Stables</t>
  </si>
  <si>
    <t>11700 Little Tujunga Canyon Road</t>
  </si>
  <si>
    <t>Sylmar</t>
  </si>
  <si>
    <t>818-897-3376</t>
  </si>
  <si>
    <t>H-400-18273-168068</t>
  </si>
  <si>
    <t>WADE SHOWS, INC.</t>
  </si>
  <si>
    <t>4277 E M-36</t>
  </si>
  <si>
    <t>(Mail: PO Box 51730, Livonia MI 48151)</t>
  </si>
  <si>
    <t>Pinckney</t>
  </si>
  <si>
    <t>734-266-1668</t>
  </si>
  <si>
    <t>H-400-18225-346663</t>
  </si>
  <si>
    <t>D&amp;W Regeneration, Inc.</t>
  </si>
  <si>
    <t>933 CR 1165</t>
  </si>
  <si>
    <t>P.O. Box 1231</t>
  </si>
  <si>
    <t>Center</t>
  </si>
  <si>
    <t>936-598-6494</t>
  </si>
  <si>
    <t>Oakdale</t>
  </si>
  <si>
    <t>H-400-18232-131516</t>
  </si>
  <si>
    <t>Permian Basin Lighting Specialties, LLC</t>
  </si>
  <si>
    <t>2903 Ann St.</t>
  </si>
  <si>
    <t>432-553-4423</t>
  </si>
  <si>
    <t>H-400-18254-264093</t>
  </si>
  <si>
    <t>Outlet Sous Chef</t>
  </si>
  <si>
    <t>H-400-18220-384256</t>
  </si>
  <si>
    <t>H-400-18274-084980</t>
  </si>
  <si>
    <t>Three White Birches</t>
  </si>
  <si>
    <t>Green Mountain Inn</t>
  </si>
  <si>
    <t>18 Main Street</t>
  </si>
  <si>
    <t>P.O. Box 60</t>
  </si>
  <si>
    <t>Stowe</t>
  </si>
  <si>
    <t>802-253-7302</t>
  </si>
  <si>
    <t>Lamoille</t>
  </si>
  <si>
    <t>H-400-18197-953800</t>
  </si>
  <si>
    <t>Bellpersons</t>
  </si>
  <si>
    <t>Parking Lot Attendants</t>
  </si>
  <si>
    <t>H-400-18232-357985</t>
  </si>
  <si>
    <t>Imperial Forestry, Inc</t>
  </si>
  <si>
    <t>5865 Table Rock Rd</t>
  </si>
  <si>
    <t>541-326-6093</t>
  </si>
  <si>
    <t>H-400-18243-569799</t>
  </si>
  <si>
    <t>VR CPC Holdings, Inc.</t>
  </si>
  <si>
    <t>Park City</t>
  </si>
  <si>
    <t>4000 Canyons Resort Drive</t>
  </si>
  <si>
    <t>435-615-3381</t>
  </si>
  <si>
    <t>Ski Instructor, Level III</t>
  </si>
  <si>
    <t>Self-Enrichment Education Teachers</t>
  </si>
  <si>
    <t>H-400-18274-408677</t>
  </si>
  <si>
    <t>Ecoscape Solutions Group, LLC_Charlotte</t>
  </si>
  <si>
    <t>11010 Metromont Parkway</t>
  </si>
  <si>
    <t>mailing: PO Box 3328, Huntersville, NC 28070</t>
  </si>
  <si>
    <t>704-509-0020</t>
  </si>
  <si>
    <t>H-400-18234-643596</t>
  </si>
  <si>
    <t>All Star Concrete LLC</t>
  </si>
  <si>
    <t>1403 SW Ordnance Rd.</t>
  </si>
  <si>
    <t>Ankeny</t>
  </si>
  <si>
    <t>515-224-6394</t>
  </si>
  <si>
    <t>Helper--Carpenters</t>
  </si>
  <si>
    <t>H-400-18246-345432</t>
  </si>
  <si>
    <t>Skyline Bear Valley Resorts Inc.</t>
  </si>
  <si>
    <t>2280 SR 207</t>
  </si>
  <si>
    <t>Bear Valley</t>
  </si>
  <si>
    <t>209-753-2301</t>
  </si>
  <si>
    <t>THEGRADY FIRM PC</t>
  </si>
  <si>
    <t>ANTHONY MANCE</t>
  </si>
  <si>
    <t>BEVERLY HILLS</t>
  </si>
  <si>
    <t>Snow Safety and Avalanche Forecaster Ski Patroller</t>
  </si>
  <si>
    <t>Avalanche management and explosives</t>
  </si>
  <si>
    <t>H-400-18201-072314</t>
  </si>
  <si>
    <t>Arch Snow Removal, LLC</t>
  </si>
  <si>
    <t>6234 Indian Pony Way</t>
  </si>
  <si>
    <t>Herriman</t>
  </si>
  <si>
    <t>801-231-6397</t>
  </si>
  <si>
    <t>WILNER &amp; O'REILLY, APLC</t>
  </si>
  <si>
    <t>Snow removal worker</t>
  </si>
  <si>
    <t>H-400-18180-201932</t>
  </si>
  <si>
    <t>TDE Group USA Inc.</t>
  </si>
  <si>
    <t>125 E Columbia Avenue</t>
  </si>
  <si>
    <t>Pontiac</t>
  </si>
  <si>
    <t>48340-2715</t>
  </si>
  <si>
    <t>248-808-2481</t>
  </si>
  <si>
    <t>Richards and Jurusik</t>
  </si>
  <si>
    <t>Jeremy Richards</t>
  </si>
  <si>
    <t>Heavy Equipment Operator</t>
  </si>
  <si>
    <t>Operating Engineers and Other Construction</t>
  </si>
  <si>
    <t>Ingham</t>
  </si>
  <si>
    <t>H-400-18319-111333</t>
  </si>
  <si>
    <t>Turf Plus, LLC</t>
  </si>
  <si>
    <t>5817 Washington Ave.</t>
  </si>
  <si>
    <t>Evansville</t>
  </si>
  <si>
    <t>812-477-1910</t>
  </si>
  <si>
    <t>Vanderburg</t>
  </si>
  <si>
    <t>H-400-18324-953800</t>
  </si>
  <si>
    <t>JK&amp;R Express LLC</t>
  </si>
  <si>
    <t>31 Willow Str</t>
  </si>
  <si>
    <t>Port Monmouth</t>
  </si>
  <si>
    <t>718-840-8173</t>
  </si>
  <si>
    <t>SYRA LLC</t>
  </si>
  <si>
    <t>RAFAL WRONSKI</t>
  </si>
  <si>
    <t>RIDGEWOOD</t>
  </si>
  <si>
    <t>H-400-18295-443521</t>
  </si>
  <si>
    <t>MITCHELL BROTHER'S &amp; SON'S, INC</t>
  </si>
  <si>
    <t>61401 HWY 11 NORTH</t>
  </si>
  <si>
    <t>70458-0000</t>
  </si>
  <si>
    <t>504-914-5856</t>
  </si>
  <si>
    <t>H-400-18307-163050</t>
  </si>
  <si>
    <t>Aaron Clark Industries, LLC</t>
  </si>
  <si>
    <t>Desert Foothills Landscape</t>
  </si>
  <si>
    <t>36815 N Cave Creek Rd</t>
  </si>
  <si>
    <t>Cave Creek</t>
  </si>
  <si>
    <t>480-488-0128</t>
  </si>
  <si>
    <t>H-400-18318-778250</t>
  </si>
  <si>
    <t>Quality Lawn and Garden, Inc.</t>
  </si>
  <si>
    <t>6632 Christopher Drive</t>
  </si>
  <si>
    <t>314-846-7505</t>
  </si>
  <si>
    <t>H-400-18250-816484</t>
  </si>
  <si>
    <t>Roe Enterprises, Inc.</t>
  </si>
  <si>
    <t>P.O. Box 44</t>
  </si>
  <si>
    <t>606-674-3125</t>
  </si>
  <si>
    <t>H-400-18303-006628</t>
  </si>
  <si>
    <t>H-400-18298-892357</t>
  </si>
  <si>
    <t>Vail Corporation</t>
  </si>
  <si>
    <t>Crested Butte Mountain Resort</t>
  </si>
  <si>
    <t>390 Interlocken Crescent</t>
  </si>
  <si>
    <t>Broomfield</t>
  </si>
  <si>
    <t>303-404-1800</t>
  </si>
  <si>
    <t>Mount Crested Butte</t>
  </si>
  <si>
    <t>H-400-18226-167638</t>
  </si>
  <si>
    <t>117 Aspen Airport Business Center</t>
  </si>
  <si>
    <t>970-300-7704</t>
  </si>
  <si>
    <t>H-400-18298-769348</t>
  </si>
  <si>
    <t>Bobby Dan Laster</t>
  </si>
  <si>
    <t>Circle L Inc.</t>
  </si>
  <si>
    <t>89 Big Rock Circle</t>
  </si>
  <si>
    <t>903-748-0432</t>
  </si>
  <si>
    <t>Miller</t>
  </si>
  <si>
    <t>H-400-18295-875790</t>
  </si>
  <si>
    <t>LandCare - Atlanta</t>
  </si>
  <si>
    <t>2965 Gravitt Trail</t>
  </si>
  <si>
    <t>Duluth</t>
  </si>
  <si>
    <t>678-475-1780</t>
  </si>
  <si>
    <t>H-400-18303-715664</t>
  </si>
  <si>
    <t>Lejuene Aerial Applications LLC</t>
  </si>
  <si>
    <t>4273 Manuel Lake Road</t>
  </si>
  <si>
    <t>337-432-5150</t>
  </si>
  <si>
    <t>Production Helper</t>
  </si>
  <si>
    <t>H-400-18319-023264</t>
  </si>
  <si>
    <t>Junior Construction Company, Inc.</t>
  </si>
  <si>
    <t>1413 S.  Broadway</t>
  </si>
  <si>
    <t>Joshua</t>
  </si>
  <si>
    <t>817-556-2045</t>
  </si>
  <si>
    <t>H-400-18271-958453</t>
  </si>
  <si>
    <t>Luis Landscape, LLC</t>
  </si>
  <si>
    <t>91 Kimberly Court</t>
  </si>
  <si>
    <t>Collinsville</t>
  </si>
  <si>
    <t>314-753-8768</t>
  </si>
  <si>
    <t>KENNETH K. SCHMITT, P.C.</t>
  </si>
  <si>
    <t>KENNETH SCHMITT</t>
  </si>
  <si>
    <t>Landscaper/Grounds Keeper</t>
  </si>
  <si>
    <t>Madison County</t>
  </si>
  <si>
    <t>H-400-18278-199377</t>
  </si>
  <si>
    <t>Waldenbrook Farm</t>
  </si>
  <si>
    <t>1799 Templeton Road</t>
  </si>
  <si>
    <t>Templeton</t>
  </si>
  <si>
    <t>650-867-9504</t>
  </si>
  <si>
    <t>H-400-18324-572807</t>
  </si>
  <si>
    <t>TCB of Wayne LLC</t>
  </si>
  <si>
    <t>Amore of Wayne</t>
  </si>
  <si>
    <t>611 Ratzer Road</t>
  </si>
  <si>
    <t>973-595-7717</t>
  </si>
  <si>
    <t>Chef</t>
  </si>
  <si>
    <t>Has chef certificate</t>
  </si>
  <si>
    <t>chef food</t>
  </si>
  <si>
    <t>USA</t>
  </si>
  <si>
    <t>H-400-18283-008186</t>
  </si>
  <si>
    <t>Cox Cactus Farm, LLC</t>
  </si>
  <si>
    <t>34623 N. 7th Ave.</t>
  </si>
  <si>
    <t>480-220-1848</t>
  </si>
  <si>
    <t>Nursery Workers</t>
  </si>
  <si>
    <t>H-400-18240-059094</t>
  </si>
  <si>
    <t>PIZZA ON A STICK INC.</t>
  </si>
  <si>
    <t>8651 N. ORANGEBUD TERRACE</t>
  </si>
  <si>
    <t>CRYSTAL RIVER</t>
  </si>
  <si>
    <t>352-302-2725</t>
  </si>
  <si>
    <t>H-400-18281-203329</t>
  </si>
  <si>
    <t>Amusement Attractions</t>
  </si>
  <si>
    <t>13007 Whitnell Way</t>
  </si>
  <si>
    <t>612-801-2712</t>
  </si>
  <si>
    <t>GRAYROBINSON PA</t>
  </si>
  <si>
    <t>TERRANCE ANDERSON JR.</t>
  </si>
  <si>
    <t>Amusemant and Recreation Attendants</t>
  </si>
  <si>
    <t>florida</t>
  </si>
  <si>
    <t>H-400-18316-725555</t>
  </si>
  <si>
    <t>SAM'S AMUSEMENTS &amp; CARNIVAL, INC</t>
  </si>
  <si>
    <t>6905 UPPER 28TH ST. N.</t>
  </si>
  <si>
    <t>OAKDALE</t>
  </si>
  <si>
    <t>55128-0000</t>
  </si>
  <si>
    <t>651-338-6884</t>
  </si>
  <si>
    <t>H-400-18320-019358</t>
  </si>
  <si>
    <t>PHD &amp; ME</t>
  </si>
  <si>
    <t>1937 N HORSEMAN CIR.</t>
  </si>
  <si>
    <t>801-309-8081</t>
  </si>
  <si>
    <t>Indio</t>
  </si>
  <si>
    <t>H-400-18297-357276</t>
  </si>
  <si>
    <t>Grass Rangers, LLC</t>
  </si>
  <si>
    <t>14046 Hwy 431</t>
  </si>
  <si>
    <t>St. Amant</t>
  </si>
  <si>
    <t>225-622-5115</t>
  </si>
  <si>
    <t>H-400-18306-506754</t>
  </si>
  <si>
    <t>South Georgia Pinestraw, Inc</t>
  </si>
  <si>
    <t>122 Pine Straw Trail</t>
  </si>
  <si>
    <t>Alma</t>
  </si>
  <si>
    <t>912-632-2867</t>
  </si>
  <si>
    <t>Grounds Keepers</t>
  </si>
  <si>
    <t>Bacon</t>
  </si>
  <si>
    <t>H-400-18320-216178</t>
  </si>
  <si>
    <t>PEACHTREE RIDES, INC</t>
  </si>
  <si>
    <t>PEACHTREE RIDES</t>
  </si>
  <si>
    <t>940 MARIETTA BLVD NW</t>
  </si>
  <si>
    <t>[MAIL: 205 SE OSCEOLA STREET. STUART, FL 34994]</t>
  </si>
  <si>
    <t>30318-0000</t>
  </si>
  <si>
    <t>772-266-9884</t>
  </si>
  <si>
    <t>Fulton (Atlanta)</t>
  </si>
  <si>
    <t>Cypress</t>
  </si>
  <si>
    <t>FisherBroyles, LLP</t>
  </si>
  <si>
    <t>H-400-18307-882081</t>
  </si>
  <si>
    <t>11834 Woodsboro Creagerstown Rd</t>
  </si>
  <si>
    <t>Woodsboro</t>
  </si>
  <si>
    <t>301-620-7551</t>
  </si>
  <si>
    <t>H-400-18297-913299</t>
  </si>
  <si>
    <t>Perfect Cuts of Austin, LLC</t>
  </si>
  <si>
    <t>13561 Pond Springs Road</t>
  </si>
  <si>
    <t>512-453-5569</t>
  </si>
  <si>
    <t>WILLIAMSON</t>
  </si>
  <si>
    <t>H-400-18306-949160</t>
  </si>
  <si>
    <t>Maldonado Landscape Company, LLC</t>
  </si>
  <si>
    <t>136 Adler Rd.</t>
  </si>
  <si>
    <t>830-249-4694</t>
  </si>
  <si>
    <t>Kendall</t>
  </si>
  <si>
    <t>H-400-18240-997345</t>
  </si>
  <si>
    <t>H-400-18305-954611</t>
  </si>
  <si>
    <t>Carson Springs Wildlife Conservation Foundation</t>
  </si>
  <si>
    <t>8528 E County Road 225</t>
  </si>
  <si>
    <t>352-468-2827</t>
  </si>
  <si>
    <t>Alachua</t>
  </si>
  <si>
    <t>H-400-18323-392986</t>
  </si>
  <si>
    <t>Bay Landscape and Palm Service, LLC</t>
  </si>
  <si>
    <t>104 Estes Place</t>
  </si>
  <si>
    <t>Suite A</t>
  </si>
  <si>
    <t>850-233-0809</t>
  </si>
  <si>
    <t>H-400-18269-312798</t>
  </si>
  <si>
    <t>1515 Riverside Avenue</t>
  </si>
  <si>
    <t>Janitorial</t>
  </si>
  <si>
    <t>H-400-18304-919697</t>
  </si>
  <si>
    <t>Greenmaster Landscape Contractors, Inc.</t>
  </si>
  <si>
    <t>6709 S. Husband St.</t>
  </si>
  <si>
    <t>Stillwater</t>
  </si>
  <si>
    <t>405-707-0151</t>
  </si>
  <si>
    <t>Payne</t>
  </si>
  <si>
    <t>H-400-18306-162954</t>
  </si>
  <si>
    <t>Ecological Restoration &amp; Management, Inc.</t>
  </si>
  <si>
    <t>DBA ER &amp; M, Inc.</t>
  </si>
  <si>
    <t>10600 York Road, #203</t>
  </si>
  <si>
    <t>Cockeysville</t>
  </si>
  <si>
    <t>410-337-4899</t>
  </si>
  <si>
    <t>Lucas Hettinger</t>
  </si>
  <si>
    <t>H-400-18307-562928</t>
  </si>
  <si>
    <t>Ronning Landscaping, Inc.</t>
  </si>
  <si>
    <t>535 East McKellips Rd</t>
  </si>
  <si>
    <t>Ste. 127</t>
  </si>
  <si>
    <t>480-946-6261</t>
  </si>
  <si>
    <t>H-400-18297-160076</t>
  </si>
  <si>
    <t>Staffing Accountants LLC</t>
  </si>
  <si>
    <t>10 Amsterdam Ave</t>
  </si>
  <si>
    <t>Apt 509</t>
  </si>
  <si>
    <t>646-344-2251</t>
  </si>
  <si>
    <t>MURTHY LAW FIRM</t>
  </si>
  <si>
    <t>James McLaughlin III</t>
  </si>
  <si>
    <t>Audit Senior</t>
  </si>
  <si>
    <t>Accountants and Auditors</t>
  </si>
  <si>
    <t>Bachelor's</t>
  </si>
  <si>
    <t>Accounting</t>
  </si>
  <si>
    <t>H-400-18307-005673</t>
  </si>
  <si>
    <t>Serbian Landscape Services, Inc.</t>
  </si>
  <si>
    <t>Sandone Landscaping</t>
  </si>
  <si>
    <t>216 Creeks Bend Drive</t>
  </si>
  <si>
    <t>Downingtown</t>
  </si>
  <si>
    <t>610-942-3181</t>
  </si>
  <si>
    <t>Glenmoore</t>
  </si>
  <si>
    <t>H-400-18302-095053</t>
  </si>
  <si>
    <t>CNBNC, Inc.</t>
  </si>
  <si>
    <t>Precision Lawns</t>
  </si>
  <si>
    <t>5248 FM 1409</t>
  </si>
  <si>
    <t>936-258-0100</t>
  </si>
  <si>
    <t>Lawn Maintenance Tech</t>
  </si>
  <si>
    <t>Liberty</t>
  </si>
  <si>
    <t>H-400-18319-553888</t>
  </si>
  <si>
    <t>Money Hill Golf &amp; Country Club</t>
  </si>
  <si>
    <t>100 Country Club Dr.</t>
  </si>
  <si>
    <t>985-892-3300</t>
  </si>
  <si>
    <t>H-400-18306-262976</t>
  </si>
  <si>
    <t>Top Tier Turf and Ornamental, LLC</t>
  </si>
  <si>
    <t>1543 S. Columbine St.</t>
  </si>
  <si>
    <t>225-806-4081</t>
  </si>
  <si>
    <t>H-400-18307-724749</t>
  </si>
  <si>
    <t>Hernandez-Mesquite Landscape Services, Inc.</t>
  </si>
  <si>
    <t>Mequite Landscape</t>
  </si>
  <si>
    <t>1043 S. Lewis</t>
  </si>
  <si>
    <t>480-615-9887</t>
  </si>
  <si>
    <t>H-400-18288-404553</t>
  </si>
  <si>
    <t>TNT LAWN &amp; LANDSCAPE, MGMT., INC.</t>
  </si>
  <si>
    <t>5808 N. WASHINGTON</t>
  </si>
  <si>
    <t>STILLWATER</t>
  </si>
  <si>
    <t>405-377-2440</t>
  </si>
  <si>
    <t>LABORER, LANDSCAPE</t>
  </si>
  <si>
    <t>PAYNE</t>
  </si>
  <si>
    <t>H-400-18281-648289</t>
  </si>
  <si>
    <t>The Good Earth Garden Center</t>
  </si>
  <si>
    <t>15601 Cantrell Rd</t>
  </si>
  <si>
    <t>Little Rock</t>
  </si>
  <si>
    <t>501-868-4666</t>
  </si>
  <si>
    <t>Pulaski</t>
  </si>
  <si>
    <t>H-400-18288-846962</t>
  </si>
  <si>
    <t>TMB-1 SC, LLC</t>
  </si>
  <si>
    <t>9589 N. Kings Highway</t>
  </si>
  <si>
    <t>PO Box 7179 (mailing)</t>
  </si>
  <si>
    <t>843-491-1732</t>
  </si>
  <si>
    <t>H-400-18307-845400</t>
  </si>
  <si>
    <t>H-400-18307-033217</t>
  </si>
  <si>
    <t>Thompson Landscape Services, Inc.</t>
  </si>
  <si>
    <t>1301 Summit, Suite 4</t>
  </si>
  <si>
    <t>972-424-5726</t>
  </si>
  <si>
    <t>H-400-18302-995743</t>
  </si>
  <si>
    <t>North American Midway Entertainment - Amusement South, Inc.</t>
  </si>
  <si>
    <t>250 Farrow Drive</t>
  </si>
  <si>
    <t>601-371-1188</t>
  </si>
  <si>
    <t>BARNES &amp; THORNBURG LLP</t>
  </si>
  <si>
    <t>JEFFREY PAPA</t>
  </si>
  <si>
    <t>INDIANAPOLIS</t>
  </si>
  <si>
    <t>Amusement and Recreation Attendant</t>
  </si>
  <si>
    <t>H-400-18288-807378</t>
  </si>
  <si>
    <t>CRAWFISH PALACE, INC.</t>
  </si>
  <si>
    <t>1865 Highway 80</t>
  </si>
  <si>
    <t>HAUGHTON</t>
  </si>
  <si>
    <t>71037-9485</t>
  </si>
  <si>
    <t>318-347-8905</t>
  </si>
  <si>
    <t>COWLES &amp; THOMPSON PC</t>
  </si>
  <si>
    <t>MICHELLE ALONZO</t>
  </si>
  <si>
    <t>Seafood Cutter and Trimmer</t>
  </si>
  <si>
    <t>Bossier</t>
  </si>
  <si>
    <t>H-400-18104-091171</t>
  </si>
  <si>
    <t>Thomas Clime Landscapes, LLC</t>
  </si>
  <si>
    <t>Thomas Clime Landscapes</t>
  </si>
  <si>
    <t>22610 Georgia Avenue</t>
  </si>
  <si>
    <t>Brookeville</t>
  </si>
  <si>
    <t>301-924-4305</t>
  </si>
  <si>
    <t>EARTHBREW CONSULTING</t>
  </si>
  <si>
    <t>ERIC STEINER</t>
  </si>
  <si>
    <t>Chevy Chase</t>
  </si>
  <si>
    <t>H-400-18285-671429</t>
  </si>
  <si>
    <t>Helpers--Painters, Paperhangers, Plasterers, and</t>
  </si>
  <si>
    <t>Clark</t>
  </si>
  <si>
    <t>H-400-18309-413342</t>
  </si>
  <si>
    <t>Barrientos Construction LLC</t>
  </si>
  <si>
    <t>6834 Stone Haven Way</t>
  </si>
  <si>
    <t>281-960-1645</t>
  </si>
  <si>
    <t>Anderson Leal &amp; Associates P.C.</t>
  </si>
  <si>
    <t>Anderson Leal</t>
  </si>
  <si>
    <t>Texas Workforce Commission</t>
  </si>
  <si>
    <t>H-400-18307-043005</t>
  </si>
  <si>
    <t>San Diego County</t>
  </si>
  <si>
    <t>H-400-18271-982706</t>
  </si>
  <si>
    <t>ELLSWORTH CONSTRUCTION COMPANY</t>
  </si>
  <si>
    <t>5141 S 24TH W AVENUE</t>
  </si>
  <si>
    <t>918-446-5229</t>
  </si>
  <si>
    <t>74107-9054</t>
  </si>
  <si>
    <t>H-400-18307-194652</t>
  </si>
  <si>
    <t>Hermes Landscaping, Inc.</t>
  </si>
  <si>
    <t>13030 West 87th Street Parkway</t>
  </si>
  <si>
    <t>913-888-2400</t>
  </si>
  <si>
    <t>Shawnee</t>
  </si>
  <si>
    <t>H-400-18310-279641</t>
  </si>
  <si>
    <t>EURO MARBLE SUPPLY, LTD</t>
  </si>
  <si>
    <t>4552 RUBY STREET</t>
  </si>
  <si>
    <t>SCHILLER PARK</t>
  </si>
  <si>
    <t>847-233-0700</t>
  </si>
  <si>
    <t>Stone polisher and hand finisher</t>
  </si>
  <si>
    <t>Grinding and Polishing Workers, Hand</t>
  </si>
  <si>
    <t>Schiller Park</t>
  </si>
  <si>
    <t>H-400-18306-627256</t>
  </si>
  <si>
    <t>504 TRADESMAN PARK</t>
  </si>
  <si>
    <t>HUTTO</t>
  </si>
  <si>
    <t>512-759-2504</t>
  </si>
  <si>
    <t>Hutto</t>
  </si>
  <si>
    <t>H-400-18284-629893</t>
  </si>
  <si>
    <t>CRAIG JAMES SOCIA GARDEN DESIGN</t>
  </si>
  <si>
    <t>P O BOX 2739</t>
  </si>
  <si>
    <t>143 ACCABONAC ROAD</t>
  </si>
  <si>
    <t>EASTHAMPTON</t>
  </si>
  <si>
    <t>631-324-8741</t>
  </si>
  <si>
    <t>IMMIGRATION USA</t>
  </si>
  <si>
    <t>LISSETTE HILDESHEIM</t>
  </si>
  <si>
    <t>JENSEN BEACH</t>
  </si>
  <si>
    <t>LANDSCAPING</t>
  </si>
  <si>
    <t>SUFFOLK</t>
  </si>
  <si>
    <t>H-400-18332-357777</t>
  </si>
  <si>
    <t>CARIBOU CHALET, INC</t>
  </si>
  <si>
    <t>QUALITY INN</t>
  </si>
  <si>
    <t>1450 BIG THOMPSON AVE</t>
  </si>
  <si>
    <t>ESTES PARK</t>
  </si>
  <si>
    <t>970-586-2358</t>
  </si>
  <si>
    <t>Estes Park</t>
  </si>
  <si>
    <t>CO</t>
  </si>
  <si>
    <t>H-400-18280-539148</t>
  </si>
  <si>
    <t>QAO LLC</t>
  </si>
  <si>
    <t>A AND M TRUCKING</t>
  </si>
  <si>
    <t>11724 W DODGE RD</t>
  </si>
  <si>
    <t>OMAHA</t>
  </si>
  <si>
    <t>402-541-3333</t>
  </si>
  <si>
    <t>OTR TRUCK DRIVER</t>
  </si>
  <si>
    <t>H-400-18261-435949</t>
  </si>
  <si>
    <t>Four Star Lawns LLC</t>
  </si>
  <si>
    <t>201 W Dennis Ave</t>
  </si>
  <si>
    <t>913-782-1845</t>
  </si>
  <si>
    <t>H-400-18332-132740</t>
  </si>
  <si>
    <t>Golden Triangle Services, Inc.</t>
  </si>
  <si>
    <t>S&amp;T Landscape</t>
  </si>
  <si>
    <t>12615 E FM 917</t>
  </si>
  <si>
    <t>817-473-2103</t>
  </si>
  <si>
    <t>H-400-18268-356420</t>
  </si>
  <si>
    <t>Benson Enterprises of New York Inc</t>
  </si>
  <si>
    <t>Benson Enterprises</t>
  </si>
  <si>
    <t>1986 Bennett Rd.</t>
  </si>
  <si>
    <t>Victor</t>
  </si>
  <si>
    <t>585-248-0452</t>
  </si>
  <si>
    <t>Ontario</t>
  </si>
  <si>
    <t>H-400-18267-384028</t>
  </si>
  <si>
    <t>The Golf Club of Tennessee</t>
  </si>
  <si>
    <t>460 South Harpeth Road</t>
  </si>
  <si>
    <t>Mailing: 1000 Golf Club Drive Kingston Springs, TN 37082</t>
  </si>
  <si>
    <t>Kingston Springs</t>
  </si>
  <si>
    <t>615-952-4653</t>
  </si>
  <si>
    <t>Greens keeper</t>
  </si>
  <si>
    <t>Cheatham</t>
  </si>
  <si>
    <t>H-400-18313-995102</t>
  </si>
  <si>
    <t>WHATEVER ENTERPRISES, LLC</t>
  </si>
  <si>
    <t>8803 NUNDY AVE.</t>
  </si>
  <si>
    <t>[MAIL: 11705 BOYETTE RD, RIVERVIEW, FL 33569]</t>
  </si>
  <si>
    <t>33534-0000</t>
  </si>
  <si>
    <t>813-407-0316</t>
  </si>
  <si>
    <t>H-400-18312-246606</t>
  </si>
  <si>
    <t>Hector's Mowing</t>
  </si>
  <si>
    <t>2817 Quarter Horse Ln.</t>
  </si>
  <si>
    <t>Celina</t>
  </si>
  <si>
    <t>214-293-8520</t>
  </si>
  <si>
    <t>H-400-18236-412316</t>
  </si>
  <si>
    <t>Landscapes By Maple Leaf, LLC</t>
  </si>
  <si>
    <t>35 Country Squire Road</t>
  </si>
  <si>
    <t>Mailing: P.O. Box 146, Northvale, NJ 07647</t>
  </si>
  <si>
    <t>Old Tappan</t>
  </si>
  <si>
    <t>201-501-0013</t>
  </si>
  <si>
    <t>Dumont</t>
  </si>
  <si>
    <t>H-400-18333-528367</t>
  </si>
  <si>
    <t>JAMES C. GRIMES LAND DESIGN INC</t>
  </si>
  <si>
    <t>2 SOUTH EMBASSY ST</t>
  </si>
  <si>
    <t>P.O.BOX 5061</t>
  </si>
  <si>
    <t>MONTAUK</t>
  </si>
  <si>
    <t>631-668-9189</t>
  </si>
  <si>
    <t>LANDSCAPERS</t>
  </si>
  <si>
    <t>Montauk</t>
  </si>
  <si>
    <t>H-400-18236-926729</t>
  </si>
  <si>
    <t>Country Green Landscape, Inc.</t>
  </si>
  <si>
    <t>59 Beverly Place</t>
  </si>
  <si>
    <t>Bergenfield</t>
  </si>
  <si>
    <t>201-385-7654</t>
  </si>
  <si>
    <t>H-400-18240-588465</t>
  </si>
  <si>
    <t>One Stop Construction and Landscapes</t>
  </si>
  <si>
    <t>9979 Wadsworth Blvd.</t>
  </si>
  <si>
    <t>Westminster</t>
  </si>
  <si>
    <t>970-590-5395</t>
  </si>
  <si>
    <t>RUEBEL &amp; QUILLEN</t>
  </si>
  <si>
    <t>JEFFREY RUEBEL</t>
  </si>
  <si>
    <t>WESTMINSTER</t>
  </si>
  <si>
    <t>Landscaper and Gardner</t>
  </si>
  <si>
    <t>H-400-18268-483145</t>
  </si>
  <si>
    <t>Weiss Landscaping Services, LLC</t>
  </si>
  <si>
    <t>117 Pittstown Rd</t>
  </si>
  <si>
    <t>Mailing : 5 Lenape Springs Road, Pittstown, NJ 08867</t>
  </si>
  <si>
    <t>Pittstown</t>
  </si>
  <si>
    <t>908-730-6090</t>
  </si>
  <si>
    <t>H-400-18296-362388</t>
  </si>
  <si>
    <t>Creative Image BMP LLC</t>
  </si>
  <si>
    <t>1515 Production Drive</t>
  </si>
  <si>
    <t>Burlington</t>
  </si>
  <si>
    <t>859-282-8733</t>
  </si>
  <si>
    <t>H-400-18260-849068</t>
  </si>
  <si>
    <t>Pro-Design Landscape LLC</t>
  </si>
  <si>
    <t>493 Bass Rd.</t>
  </si>
  <si>
    <t>972-772-3621</t>
  </si>
  <si>
    <t>H-400-18284-100343</t>
  </si>
  <si>
    <t>Yardmasters, Inc.</t>
  </si>
  <si>
    <t>15420 Telge Rd</t>
  </si>
  <si>
    <t>281-469-5158</t>
  </si>
  <si>
    <t>H-400-18274-709201</t>
  </si>
  <si>
    <t>Green Lawn Care Services</t>
  </si>
  <si>
    <t>2002 E. Tom Green Street</t>
  </si>
  <si>
    <t>979-277-2145</t>
  </si>
  <si>
    <t>H-400-18302-784221</t>
  </si>
  <si>
    <t>WINDRIDGE LANDSCAPING COMPANY, INC</t>
  </si>
  <si>
    <t>7150 ROCKFISH VALLEY HIGHWAY</t>
  </si>
  <si>
    <t>AFTON</t>
  </si>
  <si>
    <t>434-361-1588</t>
  </si>
  <si>
    <t>NELSON</t>
  </si>
  <si>
    <t>H-400-18284-272216</t>
  </si>
  <si>
    <t>P &amp; T Construction Co, Inc.</t>
  </si>
  <si>
    <t>6411 Shreveport Hwy</t>
  </si>
  <si>
    <t>318-640-8228</t>
  </si>
  <si>
    <t>Rapides Parish</t>
  </si>
  <si>
    <t>H-400-18310-615196</t>
  </si>
  <si>
    <t>H Enterprises LLC</t>
  </si>
  <si>
    <t>59330 Sexton Drive</t>
  </si>
  <si>
    <t>225-229-8719</t>
  </si>
  <si>
    <t>Iberville</t>
  </si>
  <si>
    <t>H-400-18305-776586</t>
  </si>
  <si>
    <t>H-400-18300-383911</t>
  </si>
  <si>
    <t>1814 W. Howard Lane</t>
  </si>
  <si>
    <t>H-400-18300-867590</t>
  </si>
  <si>
    <t>H-400-18305-283154</t>
  </si>
  <si>
    <t>Roofing Solutions, LLC</t>
  </si>
  <si>
    <t>37302 Commerce Lane</t>
  </si>
  <si>
    <t>Prairieville</t>
  </si>
  <si>
    <t>225-313-4925</t>
  </si>
  <si>
    <t>H-400-18305-534564</t>
  </si>
  <si>
    <t>Underwood Brothers Inc</t>
  </si>
  <si>
    <t>AAA Landscape</t>
  </si>
  <si>
    <t>3747 E Southern Ave</t>
  </si>
  <si>
    <t>602-575-2032</t>
  </si>
  <si>
    <t>Pima</t>
  </si>
  <si>
    <t>H-400-18297-157453</t>
  </si>
  <si>
    <t>Wendler Landscape and Irrigation, LLC</t>
  </si>
  <si>
    <t>2459 FM 2268</t>
  </si>
  <si>
    <t>Salado</t>
  </si>
  <si>
    <t>257-657-0043</t>
  </si>
  <si>
    <t>BELL</t>
  </si>
  <si>
    <t>H-400-18284-910264</t>
  </si>
  <si>
    <t>A &amp; M Tile and Plastering Ltd</t>
  </si>
  <si>
    <t>2350 Penn Street</t>
  </si>
  <si>
    <t>972-445-1203</t>
  </si>
  <si>
    <t>Plasterers and Stucco Masons</t>
  </si>
  <si>
    <t>H-400-18239-580170</t>
  </si>
  <si>
    <t>SONESTA INTERNATIONAL HOTELS CORPORATION</t>
  </si>
  <si>
    <t>SONESTA RESORT HILTON HEAD ISLAND</t>
  </si>
  <si>
    <t>130 SHIPYARD DRIVE</t>
  </si>
  <si>
    <t>HILTON HEAD ISLAND</t>
  </si>
  <si>
    <t>843-341-1833</t>
  </si>
  <si>
    <t>H-400-18298-910860</t>
  </si>
  <si>
    <t>Sunbelt Landscape Services Inc</t>
  </si>
  <si>
    <t>1400 Edge Street</t>
  </si>
  <si>
    <t>Mailing:  PO Box 3567, Myrtle Beach, SC 29578</t>
  </si>
  <si>
    <t>843-946-9966</t>
  </si>
  <si>
    <t>H-400-18268-152283</t>
  </si>
  <si>
    <t>Hahira Nursery Inc</t>
  </si>
  <si>
    <t>QC Landscaping</t>
  </si>
  <si>
    <t>837 Union Road</t>
  </si>
  <si>
    <t>Mailing: PO Box 292, Hahira, GA 31632</t>
  </si>
  <si>
    <t>Hahira</t>
  </si>
  <si>
    <t>229-794-2198</t>
  </si>
  <si>
    <t>Lowndes</t>
  </si>
  <si>
    <t>H-400-18284-352158</t>
  </si>
  <si>
    <t>Bruce Landscaping and Maintenance Inc.</t>
  </si>
  <si>
    <t>1205 Placid Avenue</t>
  </si>
  <si>
    <t>972-516-1122</t>
  </si>
  <si>
    <t>H-400-18303-024570</t>
  </si>
  <si>
    <t>Schultz &amp; Co Landscapes, LLC</t>
  </si>
  <si>
    <t>5038 Bacon Rd</t>
  </si>
  <si>
    <t>210-408-7010</t>
  </si>
  <si>
    <t>H-400-18236-073218</t>
  </si>
  <si>
    <t>Boreal Property Management</t>
  </si>
  <si>
    <t>8000 S. US Hwy 89</t>
  </si>
  <si>
    <t>307-730-2508</t>
  </si>
  <si>
    <t>TETON</t>
  </si>
  <si>
    <t>H-400-18322-611518</t>
  </si>
  <si>
    <t>Opie's Landscaping, LLC</t>
  </si>
  <si>
    <t>13715 Williams Ln</t>
  </si>
  <si>
    <t>Landscape laborers</t>
  </si>
  <si>
    <t>H-400-18313-197960</t>
  </si>
  <si>
    <t>LMS Lonestar Stone and Masonry, Inc.</t>
  </si>
  <si>
    <t>7531 N. IH 35</t>
  </si>
  <si>
    <t>Jarrell</t>
  </si>
  <si>
    <t>512-863-5544</t>
  </si>
  <si>
    <t>Mason Helper</t>
  </si>
  <si>
    <t>H-400-18282-274791</t>
  </si>
  <si>
    <t>Ridgeland</t>
  </si>
  <si>
    <t>Jasper</t>
  </si>
  <si>
    <t>H-400-18305-379296</t>
  </si>
  <si>
    <t>Amberscapes, Inc.</t>
  </si>
  <si>
    <t>R.L. Shelley's Lawn Service</t>
  </si>
  <si>
    <t>3114 N. Mechanic Street</t>
  </si>
  <si>
    <t>Mailing: P.O. Box 1574 El Campo, TX 77437</t>
  </si>
  <si>
    <t>El Campo</t>
  </si>
  <si>
    <t>979-543-9494</t>
  </si>
  <si>
    <t>H-400-18298-749249</t>
  </si>
  <si>
    <t>Park Range Construction, Inc.</t>
  </si>
  <si>
    <t>2755 S. Raritan Street</t>
  </si>
  <si>
    <t>303-781-8936</t>
  </si>
  <si>
    <t>Helper, Production Worker</t>
  </si>
  <si>
    <t>H-400-18306-000139</t>
  </si>
  <si>
    <t>CHEM SPRAY SOUTH INC</t>
  </si>
  <si>
    <t>3530 SOUTH BURNSIDE HWY 44</t>
  </si>
  <si>
    <t>P O BOX 817 GONZALES LA 70707 (MAILING)</t>
  </si>
  <si>
    <t>GONZALES</t>
  </si>
  <si>
    <t>225-644-2816</t>
  </si>
  <si>
    <t>TERRI WHITE</t>
  </si>
  <si>
    <t>Gonzales</t>
  </si>
  <si>
    <t>H-400-18303-289009</t>
  </si>
  <si>
    <t>Autumn Ridge Landscaping Inc</t>
  </si>
  <si>
    <t>8940 Greenfield Rd</t>
  </si>
  <si>
    <t>Loretto</t>
  </si>
  <si>
    <t>763-498-7574</t>
  </si>
  <si>
    <t>H-400-18220-814115</t>
  </si>
  <si>
    <t>Fallas Landscape LTD</t>
  </si>
  <si>
    <t>2255 SOUTHVIEW DR</t>
  </si>
  <si>
    <t>972-517-5296</t>
  </si>
  <si>
    <t>COLLIN</t>
  </si>
  <si>
    <t>H-400-18242-640068</t>
  </si>
  <si>
    <t>PR Landscaping Inc</t>
  </si>
  <si>
    <t>610 N. Cowan Avenue</t>
  </si>
  <si>
    <t>Mailing:  PO Box 561238, The Colony, TX 75056</t>
  </si>
  <si>
    <t>Lewisville</t>
  </si>
  <si>
    <t>972-353-2252</t>
  </si>
  <si>
    <t>H-400-18309-220262</t>
  </si>
  <si>
    <t>Alfredo Lawn Service LLC</t>
  </si>
  <si>
    <t>2501 Copper Creek Ln</t>
  </si>
  <si>
    <t>975-418-1609</t>
  </si>
  <si>
    <t>Landscaping laborer</t>
  </si>
  <si>
    <t>H-400-18261-961563</t>
  </si>
  <si>
    <t>Whitmore &amp; Sons, Inc.</t>
  </si>
  <si>
    <t>2851 W Euless Blvd. Ste 300</t>
  </si>
  <si>
    <t>Mailing: PO Box 210203, Bedford, TX 76095</t>
  </si>
  <si>
    <t>Euless</t>
  </si>
  <si>
    <t>817-498-0800</t>
  </si>
  <si>
    <t>H-400-18305-395644</t>
  </si>
  <si>
    <t>H-400-18248-032282</t>
  </si>
  <si>
    <t>Land Care Solutions LLC</t>
  </si>
  <si>
    <t>1010 4th Street South, Building #2</t>
  </si>
  <si>
    <t>Safety Harbor</t>
  </si>
  <si>
    <t>727-423-5135</t>
  </si>
  <si>
    <t>H-400-18249-388981</t>
  </si>
  <si>
    <t>Jim Dunphy's Landscaping LLC</t>
  </si>
  <si>
    <t>4259 B U.S. Rt. 130 South</t>
  </si>
  <si>
    <t>Mailing: P.O. Box 363, Mt. Laurel, NJ 08054</t>
  </si>
  <si>
    <t>Edgewater Park</t>
  </si>
  <si>
    <t>609-265-8002</t>
  </si>
  <si>
    <t>H-400-18276-201661</t>
  </si>
  <si>
    <t>The Ford Plantation Club, Inc.</t>
  </si>
  <si>
    <t>12511 Ford Ave.</t>
  </si>
  <si>
    <t>Mailing: P.O. Box 2889, Richmond Hill, GA 31324</t>
  </si>
  <si>
    <t>Richmond Hill</t>
  </si>
  <si>
    <t>912-756-5715</t>
  </si>
  <si>
    <t>Attendant</t>
  </si>
  <si>
    <t>H-400-18247-449101</t>
  </si>
  <si>
    <t>JPC Landscaping, Inc.</t>
  </si>
  <si>
    <t>Passiglia's Nursery and Garden Center</t>
  </si>
  <si>
    <t>1855 Hwy 109</t>
  </si>
  <si>
    <t>636-458-9202</t>
  </si>
  <si>
    <t>H-400-18249-454051</t>
  </si>
  <si>
    <t>Milosi</t>
  </si>
  <si>
    <t>1221 W. Main St.</t>
  </si>
  <si>
    <t>Mailing: PO Box 2147, Hendersonville, TN 37077</t>
  </si>
  <si>
    <t>Hendersonville</t>
  </si>
  <si>
    <t>615-264-0577</t>
  </si>
  <si>
    <t>Sumner</t>
  </si>
  <si>
    <t>H-400-18311-606000</t>
  </si>
  <si>
    <t>Charette's Cut-N-Care, Inc.</t>
  </si>
  <si>
    <t>Cut-N-Care, Inc.</t>
  </si>
  <si>
    <t>48090 West Rd.</t>
  </si>
  <si>
    <t>Wixom</t>
  </si>
  <si>
    <t>248-668-0070</t>
  </si>
  <si>
    <t>H-400-18309-305775</t>
  </si>
  <si>
    <t>Pinnacle Lawn Care, Inc.</t>
  </si>
  <si>
    <t>15315 Kenneth Road</t>
  </si>
  <si>
    <t>Stanley</t>
  </si>
  <si>
    <t>913-851-0423</t>
  </si>
  <si>
    <t>Grandview</t>
  </si>
  <si>
    <t>H-400-18243-569685</t>
  </si>
  <si>
    <t>Vizion Construction &amp; Landscaping LLC</t>
  </si>
  <si>
    <t>14024 South 145 East, Suite 202</t>
  </si>
  <si>
    <t>Draper</t>
  </si>
  <si>
    <t>801-495-3414</t>
  </si>
  <si>
    <t>H-400-18292-947896</t>
  </si>
  <si>
    <t>SUBURBAN LANDSCAPE LLC</t>
  </si>
  <si>
    <t>625 240TH STREET</t>
  </si>
  <si>
    <t>NORTH LIBERTY</t>
  </si>
  <si>
    <t>319-533-6182</t>
  </si>
  <si>
    <t>JOHNSON</t>
  </si>
  <si>
    <t>H-400-18219-793335</t>
  </si>
  <si>
    <t>Bahena Construction Company, Inc.</t>
  </si>
  <si>
    <t>1105 W. Broadway</t>
  </si>
  <si>
    <t>Winnsboro</t>
  </si>
  <si>
    <t>972-390-9695</t>
  </si>
  <si>
    <t>Concrete workers/finishers</t>
  </si>
  <si>
    <t>Wood</t>
  </si>
  <si>
    <t>H-400-18247-088172</t>
  </si>
  <si>
    <t>DH Harrison Inc.</t>
  </si>
  <si>
    <t>Sightline</t>
  </si>
  <si>
    <t>3080 McCall Dr., Suite 3</t>
  </si>
  <si>
    <t>678-530-9152</t>
  </si>
  <si>
    <t>High Rise Window Cleaner</t>
  </si>
  <si>
    <t>DeKalb</t>
  </si>
  <si>
    <t>H-400-18331-864794</t>
  </si>
  <si>
    <t>La Princesa</t>
  </si>
  <si>
    <t>1101 Granham Avenue</t>
  </si>
  <si>
    <t>214-545-2756</t>
  </si>
  <si>
    <t>Frozen Popsicle Vendor</t>
  </si>
  <si>
    <t>H-400-18260-293610</t>
  </si>
  <si>
    <t>Cousins Lawn Service LLC</t>
  </si>
  <si>
    <t>Cousins Lawn Service</t>
  </si>
  <si>
    <t>1310 Lindbergh St</t>
  </si>
  <si>
    <t>409-791-7875</t>
  </si>
  <si>
    <t>H-400-18277-104195</t>
  </si>
  <si>
    <t>Colebrook Racing Stable, LLC</t>
  </si>
  <si>
    <t>917 Maywick Drive</t>
  </si>
  <si>
    <t>859-321-9947</t>
  </si>
  <si>
    <t>POLLACK POLLACK ISAAC &amp; DECICCO, LLP</t>
  </si>
  <si>
    <t>CONRAD POLLACK</t>
  </si>
  <si>
    <t>Westchester</t>
  </si>
  <si>
    <t>H-400-18248-574513</t>
  </si>
  <si>
    <t>Wyscape LLC</t>
  </si>
  <si>
    <t>Wyscape Landscape Contractors</t>
  </si>
  <si>
    <t>312 Ellis Avenue</t>
  </si>
  <si>
    <t>Mailing:  PO Box 1681, Niceville, FL 32588</t>
  </si>
  <si>
    <t>Niceville</t>
  </si>
  <si>
    <t>850-279-6384</t>
  </si>
  <si>
    <t>Annual</t>
  </si>
  <si>
    <t>Okaloosa</t>
  </si>
  <si>
    <t>H-400-18324-130821</t>
  </si>
  <si>
    <t>Victor's Lawncare LLC</t>
  </si>
  <si>
    <t>135 Augustus Cove</t>
  </si>
  <si>
    <t>731-613-0041</t>
  </si>
  <si>
    <t>Gibson</t>
  </si>
  <si>
    <t>H-400-18297-041565</t>
  </si>
  <si>
    <t>Javier Martinez Lawncare</t>
  </si>
  <si>
    <t>2020 Lyle Avenue</t>
  </si>
  <si>
    <t>245-744-5959</t>
  </si>
  <si>
    <t>N. Mullinax</t>
  </si>
  <si>
    <t>McLennan</t>
  </si>
  <si>
    <t>H-400-18257-735195</t>
  </si>
  <si>
    <t>Landart America LLC</t>
  </si>
  <si>
    <t>13306 Wright Rd</t>
  </si>
  <si>
    <t>512-295-7535</t>
  </si>
  <si>
    <t>H-400-18309-331403</t>
  </si>
  <si>
    <t>Turf Masters of Texas, Inc.</t>
  </si>
  <si>
    <t>1513 Monte Vista</t>
  </si>
  <si>
    <t>254-744-8187</t>
  </si>
  <si>
    <t>H-400-18322-268590</t>
  </si>
  <si>
    <t>Prestonwood Landscape Services, LLC</t>
  </si>
  <si>
    <t>1366 Round Table Dr</t>
  </si>
  <si>
    <t>214-357-4668</t>
  </si>
  <si>
    <t>Lawn Maintenance Crew Helper</t>
  </si>
  <si>
    <t>H-400-18269-051045</t>
  </si>
  <si>
    <t>James Landscape and Sprinkler Inc</t>
  </si>
  <si>
    <t>5721 Studer Road</t>
  </si>
  <si>
    <t>Mailing: P.O. Box 25763 Little Rock, AR 72221</t>
  </si>
  <si>
    <t>501-821-2069</t>
  </si>
  <si>
    <t>H-400-18298-518657</t>
  </si>
  <si>
    <t>Hillside Orchard Farms, Inc.</t>
  </si>
  <si>
    <t>105 Mitcham Circle</t>
  </si>
  <si>
    <t>Tiger</t>
  </si>
  <si>
    <t>706-782-4995</t>
  </si>
  <si>
    <t>Rabun</t>
  </si>
  <si>
    <t>H-400-18307-835661</t>
  </si>
  <si>
    <t>CDC Pools, Inc.</t>
  </si>
  <si>
    <t>2364 S Airport Blvd</t>
  </si>
  <si>
    <t>480-539-7700</t>
  </si>
  <si>
    <t>Kootenai</t>
  </si>
  <si>
    <t>H-400-18278-023155</t>
  </si>
  <si>
    <t>POWERGRID SERVICES, LLC</t>
  </si>
  <si>
    <t>2350 HIGHWAY 31 NW</t>
  </si>
  <si>
    <t>HARTSELLE</t>
  </si>
  <si>
    <t>256-217-5815</t>
  </si>
  <si>
    <t>Vegetation Management</t>
  </si>
  <si>
    <t>Hartselle</t>
  </si>
  <si>
    <t>Morgan</t>
  </si>
  <si>
    <t>H-400-18289-539006</t>
  </si>
  <si>
    <t>H-400-18335-951545</t>
  </si>
  <si>
    <t>FRANK JOSEPH &amp; SONS, INC</t>
  </si>
  <si>
    <t>JOLLY SHOWS</t>
  </si>
  <si>
    <t>514 TREMONT CIRCLE</t>
  </si>
  <si>
    <t>443-336-4644</t>
  </si>
  <si>
    <t>Annapolis</t>
  </si>
  <si>
    <t>H-400-18295-224832</t>
  </si>
  <si>
    <t>Mid-West Gunite, LP</t>
  </si>
  <si>
    <t>40 Mid Rivers Trade Court</t>
  </si>
  <si>
    <t>St. Peters</t>
  </si>
  <si>
    <t>314-914-3624</t>
  </si>
  <si>
    <t>H-400-18221-314972</t>
  </si>
  <si>
    <t>Nature's Touch Landscape Services, Inc</t>
  </si>
  <si>
    <t>Nature's Touch, Inc.</t>
  </si>
  <si>
    <t>123 Campbell Rd.</t>
  </si>
  <si>
    <t>859-746-0400</t>
  </si>
  <si>
    <t>H-400-18297-869547</t>
  </si>
  <si>
    <t>San Felipe Stone, INC.</t>
  </si>
  <si>
    <t>9301 Mitchell Bend Ct.</t>
  </si>
  <si>
    <t>Granbury</t>
  </si>
  <si>
    <t>817-579-5660</t>
  </si>
  <si>
    <t>Haskell</t>
  </si>
  <si>
    <t>H-400-18298-866440</t>
  </si>
  <si>
    <t>Worcester</t>
  </si>
  <si>
    <t>ANCHORAGE MOTOR INNS OF YORK INC</t>
  </si>
  <si>
    <t>ANCHORAGE INN</t>
  </si>
  <si>
    <t>PO BOX 1329</t>
  </si>
  <si>
    <t>265 LONG BEACH AVE</t>
  </si>
  <si>
    <t>YORK BEACH</t>
  </si>
  <si>
    <t>207-363-5112</t>
  </si>
  <si>
    <t>York Beach</t>
  </si>
  <si>
    <t>H-400-18225-162433</t>
  </si>
  <si>
    <t>Fox Enterprises, Inc.</t>
  </si>
  <si>
    <t>408 Jason Drive</t>
  </si>
  <si>
    <t>P.O. Box 1718 Lexington, KY 40476</t>
  </si>
  <si>
    <t>859-623-9963</t>
  </si>
  <si>
    <t>H-400-18307-940792</t>
  </si>
  <si>
    <t>Valley Rain Construction Corporation</t>
  </si>
  <si>
    <t>1614 E Curry Rd</t>
  </si>
  <si>
    <t>480-894-2835</t>
  </si>
  <si>
    <t>Southern Refractories, Inc.</t>
  </si>
  <si>
    <t>817-379-6578</t>
  </si>
  <si>
    <t>H-400-18229-111478</t>
  </si>
  <si>
    <t>MOUNTAIN RESORTS, LLC</t>
  </si>
  <si>
    <t>PROPERTY CUSTODIAN</t>
  </si>
  <si>
    <t>H-400-18262-104340</t>
  </si>
  <si>
    <t>ROXXY'S CLEAN LLC</t>
  </si>
  <si>
    <t>P O BOX 2406</t>
  </si>
  <si>
    <t>117 7TH STREET, UNIT #8</t>
  </si>
  <si>
    <t>CRESTED BUTTE</t>
  </si>
  <si>
    <t>Law Office of Eric A. Fisher, LLC</t>
  </si>
  <si>
    <t>H-400-18262-246461</t>
  </si>
  <si>
    <t>Telluride Gardens &amp; Maintenance</t>
  </si>
  <si>
    <t>Telluride Snow Removal</t>
  </si>
  <si>
    <t>795 County Road 45X</t>
  </si>
  <si>
    <t>Norwood</t>
  </si>
  <si>
    <t>970-728-5065</t>
  </si>
  <si>
    <t>Snow Shoveler</t>
  </si>
  <si>
    <t>San Miguel</t>
  </si>
  <si>
    <t>H-400-18183-307308</t>
  </si>
  <si>
    <t>H-400-18257-588659</t>
  </si>
  <si>
    <t>LIMAMAR INC.</t>
  </si>
  <si>
    <t>1710 COUNCIL CREST DRIVE</t>
  </si>
  <si>
    <t>ROCKFORD</t>
  </si>
  <si>
    <t>815-708-2206</t>
  </si>
  <si>
    <t>LECHTENBERG &amp; ASSOCIATES LLC</t>
  </si>
  <si>
    <t>PENELOPE LECHTENBERG</t>
  </si>
  <si>
    <t>Sous Chef (Peruvian)</t>
  </si>
  <si>
    <t>Culinary Arts</t>
  </si>
  <si>
    <t>Rockford</t>
  </si>
  <si>
    <t>Winnebago</t>
  </si>
  <si>
    <t>H-400-18180-486684</t>
  </si>
  <si>
    <t>Pipe Fitter</t>
  </si>
  <si>
    <t>H-400-18243-203748</t>
  </si>
  <si>
    <t>Beach Attendant</t>
  </si>
  <si>
    <t>H-400-18240-419722</t>
  </si>
  <si>
    <t>Abel Sanchez Forestry Service</t>
  </si>
  <si>
    <t>4320 Highway 96 S.</t>
  </si>
  <si>
    <t>409-384-7834</t>
  </si>
  <si>
    <t>H-400-18243-347120</t>
  </si>
  <si>
    <t>BARABOO</t>
  </si>
  <si>
    <t>HOUSEKEEPING ROOM ATTENDANT</t>
  </si>
  <si>
    <t>H-400-18288-291274</t>
  </si>
  <si>
    <t>9311 Lee Road 146</t>
  </si>
  <si>
    <t>H-400-18297-092543</t>
  </si>
  <si>
    <t>Nicholas Giacomopoulos</t>
  </si>
  <si>
    <t>1241 Oakside Drive</t>
  </si>
  <si>
    <t>Bethlehem</t>
  </si>
  <si>
    <t>610-442-9513</t>
  </si>
  <si>
    <t>Northampton</t>
  </si>
  <si>
    <t>PA Careerlink Lehigh Valley at Allentown, PA</t>
  </si>
  <si>
    <t>H-400-18288-924701</t>
  </si>
  <si>
    <t>GREAT AMERICAN VENTURES, INC.</t>
  </si>
  <si>
    <t>SEIVERS CONCESSIONS</t>
  </si>
  <si>
    <t>141 AMSTERDAM ROAD</t>
  </si>
  <si>
    <t>724-748-4788</t>
  </si>
  <si>
    <t>H-400-18236-454421</t>
  </si>
  <si>
    <t>McManus Farms, Inc.</t>
  </si>
  <si>
    <t>206 Taxahaw Road</t>
  </si>
  <si>
    <t>n/A</t>
  </si>
  <si>
    <t>Pageland</t>
  </si>
  <si>
    <t>843-672-5908</t>
  </si>
  <si>
    <t>Forest Laborers</t>
  </si>
  <si>
    <t>Chesterfield</t>
  </si>
  <si>
    <t>South Carolina Dept. of Empl. and Workforce</t>
  </si>
  <si>
    <t>H-400-18260-483750</t>
  </si>
  <si>
    <t>Westward Seafoods, Inc.</t>
  </si>
  <si>
    <t>3015 112th Avenue NE</t>
  </si>
  <si>
    <t>Bellevue</t>
  </si>
  <si>
    <t>206-682-5949</t>
  </si>
  <si>
    <t>H-400-18247-687834</t>
  </si>
  <si>
    <t>Forestall Company, Inc.</t>
  </si>
  <si>
    <t>2539 John Hawkins Parkway</t>
  </si>
  <si>
    <t>Suite 101179</t>
  </si>
  <si>
    <t>205-424-4564</t>
  </si>
  <si>
    <t>H-400-18241-809058</t>
  </si>
  <si>
    <t>H-400-18305-282216</t>
  </si>
  <si>
    <t>H-400-18232-519453</t>
  </si>
  <si>
    <t>Castro Labor Solutions LLC</t>
  </si>
  <si>
    <t>237 Red Rock Road</t>
  </si>
  <si>
    <t>Parrott</t>
  </si>
  <si>
    <t>229-310-3521</t>
  </si>
  <si>
    <t>Buena Vista</t>
  </si>
  <si>
    <t>H-400-18218-248589</t>
  </si>
  <si>
    <t>CAROLINA CONDUIT SYSTEMS, INC.</t>
  </si>
  <si>
    <t>128 AIRPORT INDUSTRIAL DR.</t>
  </si>
  <si>
    <t>CLAYTON</t>
  </si>
  <si>
    <t>919-934-8911</t>
  </si>
  <si>
    <t>H-400-18232-115402</t>
  </si>
  <si>
    <t>H-400-18288-768180</t>
  </si>
  <si>
    <t>BROWN'S AMUSEMENTS, INC</t>
  </si>
  <si>
    <t>11428 E. Apppleby Rd</t>
  </si>
  <si>
    <t>[MAIL: 550 W. BASELINE RD, STE 102-353, MESA, AZ 85210]</t>
  </si>
  <si>
    <t>CHANDLER</t>
  </si>
  <si>
    <t>602-524-1483</t>
  </si>
  <si>
    <t>Casa Grande</t>
  </si>
  <si>
    <t>H-400-18220-281382</t>
  </si>
  <si>
    <t>Aqua Works, Inc.</t>
  </si>
  <si>
    <t>645 North Broadway</t>
  </si>
  <si>
    <t>914-946-6666</t>
  </si>
  <si>
    <t>H-400-18274-064592</t>
  </si>
  <si>
    <t>Ecoscape Solutions Group, LLC_Raleigh</t>
  </si>
  <si>
    <t>1101 Ellis Street</t>
  </si>
  <si>
    <t>Durham</t>
  </si>
  <si>
    <t>H-400-18242-462794</t>
  </si>
  <si>
    <t>Sequoia Hospitality, LLC</t>
  </si>
  <si>
    <t>9055 South 1300 East, Ste 104</t>
  </si>
  <si>
    <t>Sandy</t>
  </si>
  <si>
    <t>801-944-4469</t>
  </si>
  <si>
    <t>RAY QUINNEY &amp; NEBEKER P.C.</t>
  </si>
  <si>
    <t>MARIA WINDHAM</t>
  </si>
  <si>
    <t>Pleasant Grove</t>
  </si>
  <si>
    <t>H-400-18250-375864</t>
  </si>
  <si>
    <t>Sandra Lucia Perez</t>
  </si>
  <si>
    <t>Dandy Souvenirs</t>
  </si>
  <si>
    <t>2021 S. Sarah St.</t>
  </si>
  <si>
    <t>559-994-3795</t>
  </si>
  <si>
    <t>H-400-18264-195784</t>
  </si>
  <si>
    <t>Stars Hollow Farms, LLC</t>
  </si>
  <si>
    <t>26411 Crenshaw Blvd.</t>
  </si>
  <si>
    <t>Rolling Hills Estate</t>
  </si>
  <si>
    <t>310-254-7609</t>
  </si>
  <si>
    <t>H-400-18257-489297</t>
  </si>
  <si>
    <t>SME Industries, Inc.</t>
  </si>
  <si>
    <t>5801 West Wells Run Road</t>
  </si>
  <si>
    <t>801-280-4976</t>
  </si>
  <si>
    <t>HUSCH BLACKWELL LLP</t>
  </si>
  <si>
    <t>Kelli Stout</t>
  </si>
  <si>
    <t>Pocatello</t>
  </si>
  <si>
    <t>Bannock</t>
  </si>
  <si>
    <t>H-400-18235-869917</t>
  </si>
  <si>
    <t>Quality Repack LLC</t>
  </si>
  <si>
    <t>555 W Gold Hill Road</t>
  </si>
  <si>
    <t>Nogales</t>
  </si>
  <si>
    <t>520-619-8306</t>
  </si>
  <si>
    <t>BUSTOS AND ASSOCIATES, P.C.</t>
  </si>
  <si>
    <t>PABLO BUSTOS</t>
  </si>
  <si>
    <t>Santa Cruz</t>
  </si>
  <si>
    <t>H-400-18242-740754</t>
  </si>
  <si>
    <t>WM CENTRAL JERSEY INC</t>
  </si>
  <si>
    <t>204 SWEETMANS</t>
  </si>
  <si>
    <t>MILLSTONE</t>
  </si>
  <si>
    <t>732-792-6733</t>
  </si>
  <si>
    <t>CLEANUP WORKER</t>
  </si>
  <si>
    <t>MONMOUTH</t>
  </si>
  <si>
    <t>H-400-18279-673975</t>
  </si>
  <si>
    <t>STRATES FINE FOODS, INC</t>
  </si>
  <si>
    <t>4607 OLD NATIONAL PIKE RD.</t>
  </si>
  <si>
    <t>MT. AIRY</t>
  </si>
  <si>
    <t>21771-0000</t>
  </si>
  <si>
    <t>301-370-5820</t>
  </si>
  <si>
    <t>Mount Airy</t>
  </si>
  <si>
    <t>H-400-18198-621953</t>
  </si>
  <si>
    <t>Mendiola Forestry Services, LLC</t>
  </si>
  <si>
    <t>5 Cloverhill Drive</t>
  </si>
  <si>
    <t>PO Box 69</t>
  </si>
  <si>
    <t>Warren</t>
  </si>
  <si>
    <t>870-226-2759</t>
  </si>
  <si>
    <t>Forest Worker</t>
  </si>
  <si>
    <t>H-400-18258-399919</t>
  </si>
  <si>
    <t>SRB Operations, LLC</t>
  </si>
  <si>
    <t>Snake River Brewing</t>
  </si>
  <si>
    <t>PO Box 3317</t>
  </si>
  <si>
    <t>265 S. Millward</t>
  </si>
  <si>
    <t>307-739-2337</t>
  </si>
  <si>
    <t>TREFONAS LAW, P.C.</t>
  </si>
  <si>
    <t>ROSSLYN READ</t>
  </si>
  <si>
    <t>JACKSON</t>
  </si>
  <si>
    <t>H-400-18270-082011</t>
  </si>
  <si>
    <t>H-400-18240-451978</t>
  </si>
  <si>
    <t>Pompano Beach</t>
  </si>
  <si>
    <t>H-400-18304-898402</t>
  </si>
  <si>
    <t>PFL Tree Farm, LLC</t>
  </si>
  <si>
    <t>5501 Fish Trap Rd</t>
  </si>
  <si>
    <t>Ste. 331</t>
  </si>
  <si>
    <t>940-390-5103</t>
  </si>
  <si>
    <t>H-400-18284-388612</t>
  </si>
  <si>
    <t>MABILE'S TRUCKING, INC.</t>
  </si>
  <si>
    <t>Louisiana Wholeboiled</t>
  </si>
  <si>
    <t>39745 Bayou Pigeon Road</t>
  </si>
  <si>
    <t>985-513-1824</t>
  </si>
  <si>
    <t>H-400-18270-648462</t>
  </si>
  <si>
    <t>Ocean Beauty Seafoods, LLC</t>
  </si>
  <si>
    <t>1100 West Ewing Street</t>
  </si>
  <si>
    <t>206-285-6800</t>
  </si>
  <si>
    <t>Naknek</t>
  </si>
  <si>
    <t>Bristol Bay</t>
  </si>
  <si>
    <t>H-400-18274-404312</t>
  </si>
  <si>
    <t>Peter Pan Seafoods, Inc.</t>
  </si>
  <si>
    <t>3015 112th Ave NE</t>
  </si>
  <si>
    <t>Dillingham</t>
  </si>
  <si>
    <t>H-400-18221-491903</t>
  </si>
  <si>
    <t>SUCCESS ENTERPRISES LLC</t>
  </si>
  <si>
    <t>XTREME LIVING SPAS</t>
  </si>
  <si>
    <t>37TH 12 STREET</t>
  </si>
  <si>
    <t>ONSET</t>
  </si>
  <si>
    <t>508-927-6144</t>
  </si>
  <si>
    <t>IMMIGRATION SOLUTIONS LLC</t>
  </si>
  <si>
    <t>MICOL MION</t>
  </si>
  <si>
    <t>BOSTON</t>
  </si>
  <si>
    <t>Mattapoisett</t>
  </si>
  <si>
    <t>Plymouth</t>
  </si>
  <si>
    <t>H-400-18262-144823</t>
  </si>
  <si>
    <t>Daytona</t>
  </si>
  <si>
    <t>VOLUSIA</t>
  </si>
  <si>
    <t>H-400-18305-167593</t>
  </si>
  <si>
    <t>OLCO, INC</t>
  </si>
  <si>
    <t>24053 VOTE ROAD</t>
  </si>
  <si>
    <t>BATESVILLE</t>
  </si>
  <si>
    <t>812-934-4574</t>
  </si>
  <si>
    <t>Batesville</t>
  </si>
  <si>
    <t>H-400-18226-605188</t>
  </si>
  <si>
    <t>B &amp; J Concessions LLC</t>
  </si>
  <si>
    <t>B &amp; J Concessions</t>
  </si>
  <si>
    <t>7133 W Caribbean Ln</t>
  </si>
  <si>
    <t>Peoria</t>
  </si>
  <si>
    <t>623-326-9622</t>
  </si>
  <si>
    <t>H-400-18170-860735</t>
  </si>
  <si>
    <t>Carnival Americana, Inc.</t>
  </si>
  <si>
    <t>Physical: 6245 Rufe Snow Drive #280-61</t>
  </si>
  <si>
    <t>Mailing PO Box 1000 Fort Worth, Texas 76101</t>
  </si>
  <si>
    <t>Watauga</t>
  </si>
  <si>
    <t>817-832-9832</t>
  </si>
  <si>
    <t>H-400-18295-480702</t>
  </si>
  <si>
    <t>SUN VALLEY RIDES, LLC</t>
  </si>
  <si>
    <t>12523 NORTH 79TH DRIVE</t>
  </si>
  <si>
    <t>[MAIL:7558 WEST THUNDERBIRD ROAD, PMB 1-620]</t>
  </si>
  <si>
    <t>PEORIA</t>
  </si>
  <si>
    <t>602-363-2677</t>
  </si>
  <si>
    <t>H-400-18271-002066</t>
  </si>
  <si>
    <t>GPS International LLC</t>
  </si>
  <si>
    <t>25211 GROGANS MILL RD STE 240</t>
  </si>
  <si>
    <t>THE WOODLANDS</t>
  </si>
  <si>
    <t>281-206-8397</t>
  </si>
  <si>
    <t>Commercial Diver</t>
  </si>
  <si>
    <t>Commercial Divers</t>
  </si>
  <si>
    <t>PASS ALL OFFSHORE SAFETY TRAINING REQUIREMENTS</t>
  </si>
  <si>
    <t>TX</t>
  </si>
  <si>
    <t>H-400-18303-288197</t>
  </si>
  <si>
    <t>Geology Review LLC</t>
  </si>
  <si>
    <t>GRV Tech Logistics</t>
  </si>
  <si>
    <t>19957 Augusta Village Pl</t>
  </si>
  <si>
    <t>Ashburn</t>
  </si>
  <si>
    <t>951-666-9381</t>
  </si>
  <si>
    <t>CDL Driver</t>
  </si>
  <si>
    <t>VEC - Virginia Workforce Connection</t>
  </si>
  <si>
    <t>H-400-18228-651519</t>
  </si>
  <si>
    <t>I Con Construction, Inc.</t>
  </si>
  <si>
    <t>720 N. 17th St., Unit 10</t>
  </si>
  <si>
    <t>630-587-6546</t>
  </si>
  <si>
    <t>H-400-18274-300740</t>
  </si>
  <si>
    <t>Elite Contracting Services of NWF, LLC</t>
  </si>
  <si>
    <t>223 W. Gregory Street</t>
  </si>
  <si>
    <t>Pensacola</t>
  </si>
  <si>
    <t>850-776-6725</t>
  </si>
  <si>
    <t>Albuquerque</t>
  </si>
  <si>
    <t>Bernalillo</t>
  </si>
  <si>
    <t>NEW MEXICO</t>
  </si>
  <si>
    <t>H-400-18288-598746</t>
  </si>
  <si>
    <t>LandCare - Houston</t>
  </si>
  <si>
    <t>13608 Rankin Circle East</t>
  </si>
  <si>
    <t>281-987-7678</t>
  </si>
  <si>
    <t>H-400-18228-414150</t>
  </si>
  <si>
    <t>CERVANTES LANDSCAPE &amp; MAINTENANCE LLC</t>
  </si>
  <si>
    <t>2578 TABLE ROCK RD</t>
  </si>
  <si>
    <t>MEDFORD</t>
  </si>
  <si>
    <t>541-531-0962</t>
  </si>
  <si>
    <t>Yard maintenance laborer</t>
  </si>
  <si>
    <t>OR</t>
  </si>
  <si>
    <t>H-400-18010-670554</t>
  </si>
  <si>
    <t>Lansing</t>
  </si>
  <si>
    <t>H-400-18233-802676</t>
  </si>
  <si>
    <t>Barbara Klein</t>
  </si>
  <si>
    <t>1900 BLOODY GULCH RD</t>
  </si>
  <si>
    <t>PO BOX 220</t>
  </si>
  <si>
    <t>TOMBSTONE</t>
  </si>
  <si>
    <t>520-559-3119</t>
  </si>
  <si>
    <t>Housekeeper and Caregiver</t>
  </si>
  <si>
    <t>Tombstone</t>
  </si>
  <si>
    <t>Cochise</t>
  </si>
  <si>
    <t>H-400-18264-651978</t>
  </si>
  <si>
    <t>Balmoral Farm, Inc.</t>
  </si>
  <si>
    <t>13181 Riviera Ranch Road</t>
  </si>
  <si>
    <t>310-600-1967</t>
  </si>
  <si>
    <t>H-400-18285-769418</t>
  </si>
  <si>
    <t>Jan Pearce Training</t>
  </si>
  <si>
    <t>2359 Sharon Road</t>
  </si>
  <si>
    <t>650-464-6483</t>
  </si>
  <si>
    <t>Woodside</t>
  </si>
  <si>
    <t>H-400-18295-248189</t>
  </si>
  <si>
    <t>R.H. Dupper Landscaping, Inc.</t>
  </si>
  <si>
    <t>1020 W Ranch Rd</t>
  </si>
  <si>
    <t>Suite 105</t>
  </si>
  <si>
    <t>480-893-7688</t>
  </si>
  <si>
    <t>H-400-18304-543542</t>
  </si>
  <si>
    <t>JUST FOR FUN RIDES INC.</t>
  </si>
  <si>
    <t>4083 CARLSBAD DRIVE</t>
  </si>
  <si>
    <t>LAKE HAVASU CITY</t>
  </si>
  <si>
    <t>360-903-6522</t>
  </si>
  <si>
    <t>Lake Havasu City</t>
  </si>
  <si>
    <t>Mohave</t>
  </si>
  <si>
    <t>H-400-18274-382255</t>
  </si>
  <si>
    <t>W &amp; R COUNTRY FAIR CINNAMON ROLLS</t>
  </si>
  <si>
    <t>42411 WINDY GAP DRIVE</t>
  </si>
  <si>
    <t>AHWAHNEE</t>
  </si>
  <si>
    <t>559-676-2815</t>
  </si>
  <si>
    <t>Ahwahnee</t>
  </si>
  <si>
    <t>Madera</t>
  </si>
  <si>
    <t>H-400-18295-734842</t>
  </si>
  <si>
    <t>LandCare - Richmond</t>
  </si>
  <si>
    <t>10986 Leadbetter Road</t>
  </si>
  <si>
    <t>Ashland</t>
  </si>
  <si>
    <t>804-262-3639</t>
  </si>
  <si>
    <t>H-400-18306-431191</t>
  </si>
  <si>
    <t>Bear Power, Inc.</t>
  </si>
  <si>
    <t>6683 Kerry Lane</t>
  </si>
  <si>
    <t>[MAIL: PO BOX 660, COLTON, CA 92324]</t>
  </si>
  <si>
    <t>909-422-0776</t>
  </si>
  <si>
    <t>Colton</t>
  </si>
  <si>
    <t>San Bernardino</t>
  </si>
  <si>
    <t>H-400-18316-586948</t>
  </si>
  <si>
    <t>13201 Indian Hill Rd.</t>
  </si>
  <si>
    <t>Amarillo</t>
  </si>
  <si>
    <t>Potter</t>
  </si>
  <si>
    <t>H-400-18160-066546</t>
  </si>
  <si>
    <t>JAMI LOGISTICS LLC</t>
  </si>
  <si>
    <t>5917 DREAMER RD</t>
  </si>
  <si>
    <t>956-207-7692</t>
  </si>
  <si>
    <t>1.- Materials and cargo.
2.- City/town driving.
3.- Freeway/open road driving.</t>
  </si>
  <si>
    <t>Edinburg</t>
  </si>
  <si>
    <t>H-400-18316-178075</t>
  </si>
  <si>
    <t>CONCESSION MANAGEMENT SERVICES, INC</t>
  </si>
  <si>
    <t>20987 N. JOHN WAYNE PKWAY ST. B105-237</t>
  </si>
  <si>
    <t>MARICOPA</t>
  </si>
  <si>
    <t>85139-0000</t>
  </si>
  <si>
    <t>916-730-9070</t>
  </si>
  <si>
    <t>H-400-18320-336866</t>
  </si>
  <si>
    <t>Homefront S&amp;D, LLC</t>
  </si>
  <si>
    <t>Andy's Sprinkler &amp; Drainage</t>
  </si>
  <si>
    <t>3208 Commander Dr.</t>
  </si>
  <si>
    <t>972-418-6998</t>
  </si>
  <si>
    <t>H-400-18303-965240</t>
  </si>
  <si>
    <t>Blue Valley Sod of Winnebago Inc</t>
  </si>
  <si>
    <t>524 Main St South</t>
  </si>
  <si>
    <t>507-893-3313</t>
  </si>
  <si>
    <t>H-400-18318-470151</t>
  </si>
  <si>
    <t>YOSEMITE BUG, LLC</t>
  </si>
  <si>
    <t>YOSEMITE BUG RUSTIC MOUNTAIN RESORT</t>
  </si>
  <si>
    <t>6979A Highway 140</t>
  </si>
  <si>
    <t>PO Box 81</t>
  </si>
  <si>
    <t>Midpines</t>
  </si>
  <si>
    <t>209-966-6666</t>
  </si>
  <si>
    <t>Dishwasher</t>
  </si>
  <si>
    <t>Mariposa</t>
  </si>
  <si>
    <t>H-400-18317-091538</t>
  </si>
  <si>
    <t>H-400-18307-186256</t>
  </si>
  <si>
    <t>Gothic Grounds Management, Inc.</t>
  </si>
  <si>
    <t>Gothic Grounds Management</t>
  </si>
  <si>
    <t>27413 Tourney Road</t>
  </si>
  <si>
    <t>Santa Clarita</t>
  </si>
  <si>
    <t>661-678-1400</t>
  </si>
  <si>
    <t>H-400-18298-529697</t>
  </si>
  <si>
    <t>JOSE F. GOMEZ CONSTRUCTION, INC.</t>
  </si>
  <si>
    <t>5408 TABITHA COVE</t>
  </si>
  <si>
    <t>DEL VALLEt</t>
  </si>
  <si>
    <t>512-247-6372</t>
  </si>
  <si>
    <t>Del Valle</t>
  </si>
  <si>
    <t>H-400-18321-086727</t>
  </si>
  <si>
    <t>Sonora Landscape, LLC</t>
  </si>
  <si>
    <t>16722 S Elwood Ave</t>
  </si>
  <si>
    <t>Glenpool</t>
  </si>
  <si>
    <t>918-951-1705</t>
  </si>
  <si>
    <t>H-400-18305-393008</t>
  </si>
  <si>
    <t>Shenandoah Landscape Services, Inc.</t>
  </si>
  <si>
    <t>7848 Bethlehem Rd.</t>
  </si>
  <si>
    <t>Manassas</t>
  </si>
  <si>
    <t>866-718-7188</t>
  </si>
  <si>
    <t>H-400-18219-792467</t>
  </si>
  <si>
    <t>A &amp; S Tree Service</t>
  </si>
  <si>
    <t>1077 Miller County 62</t>
  </si>
  <si>
    <t>903-590-7801</t>
  </si>
  <si>
    <t>Climbers helper</t>
  </si>
  <si>
    <t>H-400-18295-300932</t>
  </si>
  <si>
    <t>PT Landscape, LLC</t>
  </si>
  <si>
    <t>Peach Tree Landscape</t>
  </si>
  <si>
    <t>444 Dick Buchanan St.</t>
  </si>
  <si>
    <t>LaVergne</t>
  </si>
  <si>
    <t>H-400-18320-526806</t>
  </si>
  <si>
    <t>THR Construction LLC</t>
  </si>
  <si>
    <t>PO Box 318</t>
  </si>
  <si>
    <t>Orange City</t>
  </si>
  <si>
    <t>712-261-2292</t>
  </si>
  <si>
    <t>WOODS, FULLER, SHULTZ &amp; SMITH P.C.</t>
  </si>
  <si>
    <t>AMANDA BAHENA</t>
  </si>
  <si>
    <t>SIOUX CENTER</t>
  </si>
  <si>
    <t>Assembler</t>
  </si>
  <si>
    <t>Assemblers and Fabricators, All Other</t>
  </si>
  <si>
    <t>Whitewater</t>
  </si>
  <si>
    <t>WALWORTH</t>
  </si>
  <si>
    <t>H-400-18278-741389</t>
  </si>
  <si>
    <t>H-400-18313-035327</t>
  </si>
  <si>
    <t>DEVILLE'S FENCING LLC</t>
  </si>
  <si>
    <t>8210 Lemoine Lane</t>
  </si>
  <si>
    <t>Ventress</t>
  </si>
  <si>
    <t>225-718-2559</t>
  </si>
  <si>
    <t>Fencing Laborers</t>
  </si>
  <si>
    <t>Pointe Coupee</t>
  </si>
  <si>
    <t>H-400-18302-163401</t>
  </si>
  <si>
    <t>Lawn Groomers, Inc.</t>
  </si>
  <si>
    <t>1909 Gravois Rd.</t>
  </si>
  <si>
    <t>636-677-6263</t>
  </si>
  <si>
    <t>H-400-18170-344628</t>
  </si>
  <si>
    <t>Wood Ent Co., Inc.</t>
  </si>
  <si>
    <t>111 Osiana Drive</t>
  </si>
  <si>
    <t>210-858-6078</t>
  </si>
  <si>
    <t>Carnival Attendant</t>
  </si>
  <si>
    <t>H-400-18220-875639</t>
  </si>
  <si>
    <t>Sanford &amp; Sons, Inc.</t>
  </si>
  <si>
    <t>5033 CR 1005</t>
  </si>
  <si>
    <t>936-598-4731</t>
  </si>
  <si>
    <t>H-400-18317-783764</t>
  </si>
  <si>
    <t>M.S. Lawncare, Inc.</t>
  </si>
  <si>
    <t>4842 Laketon Ct.</t>
  </si>
  <si>
    <t>314-892-7733</t>
  </si>
  <si>
    <t>H-400-18254-423472</t>
  </si>
  <si>
    <t>D'S IRRIGATION &amp; LANDSCAPING</t>
  </si>
  <si>
    <t>1401 W LONG AVE</t>
  </si>
  <si>
    <t>LITTLETON</t>
  </si>
  <si>
    <t>720-218-4720</t>
  </si>
  <si>
    <t>Arapahoe</t>
  </si>
  <si>
    <t>El Paso</t>
  </si>
  <si>
    <t>H-400-18307-817639</t>
  </si>
  <si>
    <t>3801 Centurion Dr.</t>
  </si>
  <si>
    <t>919-596-0047</t>
  </si>
  <si>
    <t>H-400-18309-854482</t>
  </si>
  <si>
    <t>Del Angel's Landscaping, Inc.</t>
  </si>
  <si>
    <t>1554  Broadrun Road</t>
  </si>
  <si>
    <t>484-880-5838</t>
  </si>
  <si>
    <t>H-400-18248-301771</t>
  </si>
  <si>
    <t>C &amp; K Lawn Services</t>
  </si>
  <si>
    <t>3550 N. Loop 1604 E.</t>
  </si>
  <si>
    <t>Mailing : 1503 Hearthstone, San Antonio, TX 78258</t>
  </si>
  <si>
    <t>210-313-2770</t>
  </si>
  <si>
    <t>H-400-18305-406581</t>
  </si>
  <si>
    <t>English Turn Golf, LLC</t>
  </si>
  <si>
    <t>English Turn Golf &amp; Country Club</t>
  </si>
  <si>
    <t>One Clubhouse Drive</t>
  </si>
  <si>
    <t>504-392-2200</t>
  </si>
  <si>
    <t>H-400-18305-654198</t>
  </si>
  <si>
    <t>H-400-18307-595328</t>
  </si>
  <si>
    <t>V &amp; P Nurseries, Inc.</t>
  </si>
  <si>
    <t>21919 E. Germann Rd</t>
  </si>
  <si>
    <t>480-917-9847</t>
  </si>
  <si>
    <t>H-400-18305-728920</t>
  </si>
  <si>
    <t>H-400-18295-639767</t>
  </si>
  <si>
    <t>Willow Landscaping, LLC</t>
  </si>
  <si>
    <t>11793 Missouri Bottom Road</t>
  </si>
  <si>
    <t>Hazelwood</t>
  </si>
  <si>
    <t>314-575-3303</t>
  </si>
  <si>
    <t>Molina immigration Law LLC</t>
  </si>
  <si>
    <t>H-400-18207-920241</t>
  </si>
  <si>
    <t>GreenTree Forest Products, Inc.</t>
  </si>
  <si>
    <t>746 Muses Mill Road</t>
  </si>
  <si>
    <t>Wallingford</t>
  </si>
  <si>
    <t>606-876-5551</t>
  </si>
  <si>
    <t>Helpers -- Production Workers</t>
  </si>
  <si>
    <t>Fleming</t>
  </si>
  <si>
    <t>H-400-18306-783173</t>
  </si>
  <si>
    <t>Angelo's Lawn-Scape of Louisiana, Inc.</t>
  </si>
  <si>
    <t>13750 Jefferson Hwy</t>
  </si>
  <si>
    <t>225-753-5296</t>
  </si>
  <si>
    <t>H-400-18297-410287</t>
  </si>
  <si>
    <t>Elgin Sprinkler and Trenching</t>
  </si>
  <si>
    <t>1120 Dildy Dr.</t>
  </si>
  <si>
    <t>512-563-5407</t>
  </si>
  <si>
    <t>Installer</t>
  </si>
  <si>
    <t>H-400-18307-149215</t>
  </si>
  <si>
    <t>Caretaker, Inc.</t>
  </si>
  <si>
    <t>Caretaker Landscape and Tree Management</t>
  </si>
  <si>
    <t>741 N. Monterey St</t>
  </si>
  <si>
    <t>Gilbert</t>
  </si>
  <si>
    <t>480-545-9755</t>
  </si>
  <si>
    <t>H-400-18276-094050</t>
  </si>
  <si>
    <t>Total Turf Golf Services Inc.</t>
  </si>
  <si>
    <t>1965 Byberry Road</t>
  </si>
  <si>
    <t>Huntingdon Valley</t>
  </si>
  <si>
    <t>215-366-7155</t>
  </si>
  <si>
    <t>H-400-18281-511354</t>
  </si>
  <si>
    <t>Lawns Unlimited</t>
  </si>
  <si>
    <t>1613 Troy Rd</t>
  </si>
  <si>
    <t>New Iberia</t>
  </si>
  <si>
    <t>337-380-3627</t>
  </si>
  <si>
    <t>FOREIGN LABOR SOLUTIONS, L.L.C.</t>
  </si>
  <si>
    <t>JACKIE MITCHELL</t>
  </si>
  <si>
    <t>BATON ROUGE</t>
  </si>
  <si>
    <t>IBERIA</t>
  </si>
  <si>
    <t>H-400-18305-091994</t>
  </si>
  <si>
    <t>Spectrum Lawn &amp; Tree Care, Inc.</t>
  </si>
  <si>
    <t>361 North Dr.</t>
  </si>
  <si>
    <t>Saint Charles</t>
  </si>
  <si>
    <t>636-916-1881</t>
  </si>
  <si>
    <t>H-400-18318-239249</t>
  </si>
  <si>
    <t>T and T Lawn Care</t>
  </si>
  <si>
    <t>3809 Toms Cabin Ct.</t>
  </si>
  <si>
    <t>314-324-0911</t>
  </si>
  <si>
    <t>H-400-18215-388532</t>
  </si>
  <si>
    <t>Rose Hill Farm</t>
  </si>
  <si>
    <t>2675 Rice Road</t>
  </si>
  <si>
    <t>859-552-8000</t>
  </si>
  <si>
    <t>H-400-18305-117098</t>
  </si>
  <si>
    <t>1243 East Lisburn Road</t>
  </si>
  <si>
    <t>Mechanicsburg</t>
  </si>
  <si>
    <t>301-482-0300</t>
  </si>
  <si>
    <t>Cumberland</t>
  </si>
  <si>
    <t>H-400-18305-552775</t>
  </si>
  <si>
    <t>Vincent Flying Service, Inc.</t>
  </si>
  <si>
    <t>19006 Kristen Road</t>
  </si>
  <si>
    <t>Kaplan</t>
  </si>
  <si>
    <t>337-643-3688</t>
  </si>
  <si>
    <t>Transportation Workers, All Other</t>
  </si>
  <si>
    <t>H-400-18307-560206</t>
  </si>
  <si>
    <t>Dream With Colors, Inc.</t>
  </si>
  <si>
    <t>3635 E. Southern Ave</t>
  </si>
  <si>
    <t>602-266-1814</t>
  </si>
  <si>
    <t>H-400-18305-655739</t>
  </si>
  <si>
    <t>Native Land Design, LLC</t>
  </si>
  <si>
    <t>821 Evergreen</t>
  </si>
  <si>
    <t>512-918-2270</t>
  </si>
  <si>
    <t>H-400-18304-326417</t>
  </si>
  <si>
    <t>7K Ranch, LLC</t>
  </si>
  <si>
    <t>PO Box 167</t>
  </si>
  <si>
    <t>Physical: 2480 Highway 135</t>
  </si>
  <si>
    <t>Los Alamos</t>
  </si>
  <si>
    <t>805-344-8822</t>
  </si>
  <si>
    <t>SHOW HORSE BREAKER/TRAINER</t>
  </si>
  <si>
    <t>Santa Barbara</t>
  </si>
  <si>
    <t>H-400-18303-991992</t>
  </si>
  <si>
    <t>Evergreen Property Management, Inc.</t>
  </si>
  <si>
    <t>808 Costa Grande Drive</t>
  </si>
  <si>
    <t>Virginia Beach</t>
  </si>
  <si>
    <t>757-721-0444</t>
  </si>
  <si>
    <t>H-400-18310-955568</t>
  </si>
  <si>
    <t>PAUL MAURER SHOWS, LLC</t>
  </si>
  <si>
    <t>16081 WARREN LANE</t>
  </si>
  <si>
    <t>[MAIL: PO BOX 3211. HUNTINGTON BEACH, CA 92605]</t>
  </si>
  <si>
    <t>HUNTINGTON BEACH</t>
  </si>
  <si>
    <t>92649-0000</t>
  </si>
  <si>
    <t>310-489-4047</t>
  </si>
  <si>
    <t>Pomona</t>
  </si>
  <si>
    <t>H-400-18292-802375</t>
  </si>
  <si>
    <t>Horton Horticulture, Inc</t>
  </si>
  <si>
    <t>538 Everest</t>
  </si>
  <si>
    <t>210-826-1777</t>
  </si>
  <si>
    <t>H-400-18305-540990</t>
  </si>
  <si>
    <t>6700 Janway Road</t>
  </si>
  <si>
    <t>H-400-18302-085254</t>
  </si>
  <si>
    <t>SLI Landscape, Inc.</t>
  </si>
  <si>
    <t>17720 South Dr.</t>
  </si>
  <si>
    <t>281-304-7193</t>
  </si>
  <si>
    <t>H-400-18302-805025</t>
  </si>
  <si>
    <t>Keller Commercial &amp; Home Services, Inc.</t>
  </si>
  <si>
    <t>7400 Old Texas Hwy 195</t>
  </si>
  <si>
    <t>512-930-4769</t>
  </si>
  <si>
    <t>H-400-18335-883255</t>
  </si>
  <si>
    <t>BMC EAST, LLC</t>
  </si>
  <si>
    <t>980 Hammond Drive NE</t>
  </si>
  <si>
    <t>Suite 500</t>
  </si>
  <si>
    <t>678-222-1219</t>
  </si>
  <si>
    <t>THE CAVANAGH LAW FIRM</t>
  </si>
  <si>
    <t>Julie Pace</t>
  </si>
  <si>
    <t>Assembler/Production Worker</t>
  </si>
  <si>
    <t>H-400-18280-686919</t>
  </si>
  <si>
    <t>Freddy's Lawn Service LLC</t>
  </si>
  <si>
    <t>14532 NW 23rd Street</t>
  </si>
  <si>
    <t>405-473-2586</t>
  </si>
  <si>
    <t>H-400-18239-979042</t>
  </si>
  <si>
    <t>SOUTHERN BOTANICAL, INC.</t>
  </si>
  <si>
    <t>1525 HINTON STREET</t>
  </si>
  <si>
    <t>214-366-2103</t>
  </si>
  <si>
    <t>H-400-18303-775260</t>
  </si>
  <si>
    <t>TSF ACADEMY, LLC</t>
  </si>
  <si>
    <t>970 Black Oak Ridge Road</t>
  </si>
  <si>
    <t>862-666-9082</t>
  </si>
  <si>
    <t>Recreation program soccer instructor</t>
  </si>
  <si>
    <t>Lincoln Park</t>
  </si>
  <si>
    <t>H-400-18331-992135</t>
  </si>
  <si>
    <t>Clean Cut Lawn Care and Pressure Washing LLC</t>
  </si>
  <si>
    <t>9576 S Choctaw Dr.</t>
  </si>
  <si>
    <t>225-395-5959</t>
  </si>
  <si>
    <t>Landscaping and Groundskeeping</t>
  </si>
  <si>
    <t>H-400-18235-321610</t>
  </si>
  <si>
    <t>James Landscaping, Inc.</t>
  </si>
  <si>
    <t>604 Katy Road</t>
  </si>
  <si>
    <t>Mailing: P.O. Box 92216, Southlake, TX 76092</t>
  </si>
  <si>
    <t>817-329-0528</t>
  </si>
  <si>
    <t>H-400-18302-483245</t>
  </si>
  <si>
    <t>H-400-18320-251620</t>
  </si>
  <si>
    <t>Milliken Enterprises Inc.</t>
  </si>
  <si>
    <t>First Response Lawn Care</t>
  </si>
  <si>
    <t>3580 County Road 2170</t>
  </si>
  <si>
    <t>Caddo Mills</t>
  </si>
  <si>
    <t>214-779-0541</t>
  </si>
  <si>
    <t>H-400-18283-253670</t>
  </si>
  <si>
    <t>GDS Properties</t>
  </si>
  <si>
    <t>200 Clearview Dr.</t>
  </si>
  <si>
    <t>636-724-8191</t>
  </si>
  <si>
    <t>H-400-18260-052243</t>
  </si>
  <si>
    <t>Lindy's Lawns, LLC</t>
  </si>
  <si>
    <t>Lindy's Lawns</t>
  </si>
  <si>
    <t>8734 W University</t>
  </si>
  <si>
    <t>214-338-0058</t>
  </si>
  <si>
    <t>Sulphur Springs</t>
  </si>
  <si>
    <t>Concrete Worker/Laborer</t>
  </si>
  <si>
    <t>Hopkins</t>
  </si>
  <si>
    <t>H-400-18346-142148</t>
  </si>
  <si>
    <t>Elite Irrigation Services, LLC</t>
  </si>
  <si>
    <t>Elite Outdoor Innovations</t>
  </si>
  <si>
    <t>5677 E. Farm Road #170</t>
  </si>
  <si>
    <t>Rogersville</t>
  </si>
  <si>
    <t>417-885-9898</t>
  </si>
  <si>
    <t>Lawncare Worker</t>
  </si>
  <si>
    <t>H-400-18334-137959</t>
  </si>
  <si>
    <t>All In Leasing Co.</t>
  </si>
  <si>
    <t>Metro West Lawn &amp; Landscape</t>
  </si>
  <si>
    <t>2536 S. Old Hwy 94</t>
  </si>
  <si>
    <t>St Charles</t>
  </si>
  <si>
    <t>314-574-1537</t>
  </si>
  <si>
    <t>ST CHARLES</t>
  </si>
  <si>
    <t>H-400-18236-945264</t>
  </si>
  <si>
    <t>Doctor's &amp;quot;At the Lake&amp;quot;, Inc.</t>
  </si>
  <si>
    <t>606 State Road TT</t>
  </si>
  <si>
    <t>Mailing: 7425 W. 161st Street, Overland Park, KS 66085</t>
  </si>
  <si>
    <t>Sunrise Beach</t>
  </si>
  <si>
    <t>H-400-18303-335754</t>
  </si>
  <si>
    <t>DiStefano Landscape Services, Inc.</t>
  </si>
  <si>
    <t>181 Robbins Road</t>
  </si>
  <si>
    <t>610-269-9800</t>
  </si>
  <si>
    <t>H-400-18268-013438</t>
  </si>
  <si>
    <t>Siciliano Landscape Company, LLC</t>
  </si>
  <si>
    <t>247 Bridge Ave.</t>
  </si>
  <si>
    <t>Suite 6</t>
  </si>
  <si>
    <t>Red Bank</t>
  </si>
  <si>
    <t>732-530-1466</t>
  </si>
  <si>
    <t>H-400-18275-154223</t>
  </si>
  <si>
    <t>Complete Landsculpture of Texas, L.P.</t>
  </si>
  <si>
    <t>2000 Sandy Lane</t>
  </si>
  <si>
    <t>214-358-5296</t>
  </si>
  <si>
    <t>H-400-18312-710761</t>
  </si>
  <si>
    <t>H-400-18318-523485</t>
  </si>
  <si>
    <t>Artificial Rain Makers DBA Automated Rain Sprinklers and Landscape</t>
  </si>
  <si>
    <t>1368 E 1820 S</t>
  </si>
  <si>
    <t>Spanish Fork</t>
  </si>
  <si>
    <t>801-358-3684</t>
  </si>
  <si>
    <t>H-400-18292-526079</t>
  </si>
  <si>
    <t>Elements Group Austin, LLC</t>
  </si>
  <si>
    <t>Elements Group</t>
  </si>
  <si>
    <t>11849 Rim Rock Trail</t>
  </si>
  <si>
    <t>H-400-18221-117251</t>
  </si>
  <si>
    <t>KY South Central Pools, LLC</t>
  </si>
  <si>
    <t>265 East Main Street</t>
  </si>
  <si>
    <t>Mount Vernon</t>
  </si>
  <si>
    <t>606-256-0063</t>
  </si>
  <si>
    <t>H-400-18268-486918</t>
  </si>
  <si>
    <t>Wiltshire Brothers Incorporated</t>
  </si>
  <si>
    <t>Perfect Lawns &amp; Landworks of Austin</t>
  </si>
  <si>
    <t>2521 Cuernavaca</t>
  </si>
  <si>
    <t>512-563-7833</t>
  </si>
  <si>
    <t>H-400-18305-396720</t>
  </si>
  <si>
    <t>Signature Landscape, LLC</t>
  </si>
  <si>
    <t>15705 S. Pflumm Road</t>
  </si>
  <si>
    <t>913-829-8181</t>
  </si>
  <si>
    <t>H-400-18309-282142</t>
  </si>
  <si>
    <t>Michael Dale Mitsdarfer, Inc.</t>
  </si>
  <si>
    <t>108 Ascension Drive</t>
  </si>
  <si>
    <t>302-992-9575</t>
  </si>
  <si>
    <t>H-400-18305-098585</t>
  </si>
  <si>
    <t>MasterScapes, Inc.</t>
  </si>
  <si>
    <t>330 Bacacita Farms Rd.</t>
  </si>
  <si>
    <t>Abilene</t>
  </si>
  <si>
    <t>325-692-1838</t>
  </si>
  <si>
    <t>Taylor</t>
  </si>
  <si>
    <t>H-400-18302-469229</t>
  </si>
  <si>
    <t>Goshen Enterprises, Inc.</t>
  </si>
  <si>
    <t>5300 Riggs Road</t>
  </si>
  <si>
    <t>mailing: 5300-G Riggs Road  Laytonsville, MD 20882</t>
  </si>
  <si>
    <t>Laytonsville</t>
  </si>
  <si>
    <t>301-869-5844</t>
  </si>
  <si>
    <t>maryland</t>
  </si>
  <si>
    <t>H-400-18305-494309</t>
  </si>
  <si>
    <t>Sandestin Investments LLC</t>
  </si>
  <si>
    <t>Sandestin Golf and Beach Resort</t>
  </si>
  <si>
    <t>9300 Emerald Coast Parkway West</t>
  </si>
  <si>
    <t>Miramar Beach</t>
  </si>
  <si>
    <t>850-267-8292</t>
  </si>
  <si>
    <t>Global Employment Services, Inc.</t>
  </si>
  <si>
    <t>H-400-18243-198823</t>
  </si>
  <si>
    <t>Hydro-Scapes LLC</t>
  </si>
  <si>
    <t>18041 Jefferson Ridge Dr.</t>
  </si>
  <si>
    <t>225-445-3415</t>
  </si>
  <si>
    <t>H-400-18263-378979</t>
  </si>
  <si>
    <t>Del Conte's Landscaping, Inc.</t>
  </si>
  <si>
    <t>10315 Walnut Street, Fremont, CA 94603 (mailing)</t>
  </si>
  <si>
    <t>41900 Boscell Rd. (physical)</t>
  </si>
  <si>
    <t>Fremont</t>
  </si>
  <si>
    <t>510-353-6030</t>
  </si>
  <si>
    <t>Alameda</t>
  </si>
  <si>
    <t>H-400-18307-601255</t>
  </si>
  <si>
    <t>WOLD AMUSEMENTS, INC</t>
  </si>
  <si>
    <t>13450 HANFORD-ARMONA RD.</t>
  </si>
  <si>
    <t>[MAIL: PO BOX 419, HANFORD, CA 93230]</t>
  </si>
  <si>
    <t>HANFORD</t>
  </si>
  <si>
    <t>93230-0000</t>
  </si>
  <si>
    <t>916-257-8057</t>
  </si>
  <si>
    <t>H-400-18295-042380</t>
  </si>
  <si>
    <t>Northwoods Forestry Inc.</t>
  </si>
  <si>
    <t>W1224 County Road FW</t>
  </si>
  <si>
    <t>Eleva</t>
  </si>
  <si>
    <t>715-287-3548</t>
  </si>
  <si>
    <t>Morganton</t>
  </si>
  <si>
    <t>H-400-18312-445168</t>
  </si>
  <si>
    <t>Pickering Valley Landscape, Inc.</t>
  </si>
  <si>
    <t>804 N Manor Road</t>
  </si>
  <si>
    <t>Mailing: P.O. Box 950  Glenmoore, PA 19343</t>
  </si>
  <si>
    <t>Elverson</t>
  </si>
  <si>
    <t>610-942-2000</t>
  </si>
  <si>
    <t>H-400-18300-365583</t>
  </si>
  <si>
    <t>H-400-18277-215827</t>
  </si>
  <si>
    <t>Daly-Sublette Landscape Architects, Inc.</t>
  </si>
  <si>
    <t>45 E. Third Street</t>
  </si>
  <si>
    <t>504-469-7703</t>
  </si>
  <si>
    <t>H-400-18221-655645</t>
  </si>
  <si>
    <t>Pratt's Lawn &amp; Landscape, Inc</t>
  </si>
  <si>
    <t>1839 Lexington Road</t>
  </si>
  <si>
    <t>502-570-0910</t>
  </si>
  <si>
    <t>H-400-18313-821993</t>
  </si>
  <si>
    <t>MJT Construction, Inc.</t>
  </si>
  <si>
    <t>904 Petra's Way</t>
  </si>
  <si>
    <t>512-376-2002</t>
  </si>
  <si>
    <t>H-400-18264-973613</t>
  </si>
  <si>
    <t>Grow Pro LlC</t>
  </si>
  <si>
    <t>5513 W 11000 N #232</t>
  </si>
  <si>
    <t>Highland</t>
  </si>
  <si>
    <t>801-701-3535</t>
  </si>
  <si>
    <t>H-400-18309-139180</t>
  </si>
  <si>
    <t>McDonald Lawn and Landscape Contractors, Inc.</t>
  </si>
  <si>
    <t>1068 Yorklyn Road</t>
  </si>
  <si>
    <t>Hockessin</t>
  </si>
  <si>
    <t>302-239-2180</t>
  </si>
  <si>
    <t>H-400-18298-027570</t>
  </si>
  <si>
    <t>Haynie's Lawn and Landscape LLC</t>
  </si>
  <si>
    <t>105 Regency Drive</t>
  </si>
  <si>
    <t>Mailing:  PO Box 5622, Kingsport, TN 37663</t>
  </si>
  <si>
    <t>Kingsport</t>
  </si>
  <si>
    <t>423-239-2699</t>
  </si>
  <si>
    <t>Sullivan</t>
  </si>
  <si>
    <t>H-400-18255-652560</t>
  </si>
  <si>
    <t>Gary Murphy Excavating, LLC</t>
  </si>
  <si>
    <t>9210 State Route 56</t>
  </si>
  <si>
    <t>Owensboro</t>
  </si>
  <si>
    <t>270-929-6283</t>
  </si>
  <si>
    <t>H-400-18253-283205</t>
  </si>
  <si>
    <t>H-400-18225-116871</t>
  </si>
  <si>
    <t>Gyarmati Racing, Inc.</t>
  </si>
  <si>
    <t>139 Magnolia Avenue</t>
  </si>
  <si>
    <t>2150 Hempstead Turnpike, Elmont, NY 11003</t>
  </si>
  <si>
    <t>516-946-4042</t>
  </si>
  <si>
    <t>H-400-18302-826612</t>
  </si>
  <si>
    <t>Branch</t>
  </si>
  <si>
    <t>H-400-18304-557303</t>
  </si>
  <si>
    <t>RavensClaw Investors L.P.</t>
  </si>
  <si>
    <t>RavensClaw Golf Club</t>
  </si>
  <si>
    <t>120 Masters Drive</t>
  </si>
  <si>
    <t>610-495-4710</t>
  </si>
  <si>
    <t>H-400-18324-574501</t>
  </si>
  <si>
    <t>Pool Attendant</t>
  </si>
  <si>
    <t>H-400-18255-639259</t>
  </si>
  <si>
    <t>2008 Windy Terrace</t>
  </si>
  <si>
    <t>Cedar Park</t>
  </si>
  <si>
    <t>H-400-18323-966903</t>
  </si>
  <si>
    <t>H-400-18248-986028</t>
  </si>
  <si>
    <t>Pro Lawn Service LLC</t>
  </si>
  <si>
    <t>1925 Esther Dr, Centralia, IL 62801 (mailing)</t>
  </si>
  <si>
    <t>548 Walnut Hill Road (physical)</t>
  </si>
  <si>
    <t>Centralia</t>
  </si>
  <si>
    <t>618-532-4126</t>
  </si>
  <si>
    <t>H-400-18247-112625</t>
  </si>
  <si>
    <t>Grounds Management Inc</t>
  </si>
  <si>
    <t>116 Weldon Parkway</t>
  </si>
  <si>
    <t>Mailing : P.O. Box 1956, Maryland Heights, MO 63043</t>
  </si>
  <si>
    <t>314-574-4890</t>
  </si>
  <si>
    <t>H-400-18253-875305</t>
  </si>
  <si>
    <t>The Alotian Club LLC</t>
  </si>
  <si>
    <t>101 Alotian Drive</t>
  </si>
  <si>
    <t>Roland</t>
  </si>
  <si>
    <t>501-379-2568</t>
  </si>
  <si>
    <t>H-400-18302-885008</t>
  </si>
  <si>
    <t>Terra Lawn Care and Terra Green</t>
  </si>
  <si>
    <t>840 Trail Dr</t>
  </si>
  <si>
    <t>Prosper</t>
  </si>
  <si>
    <t>469-288-0772</t>
  </si>
  <si>
    <t>109 S. Main Street</t>
  </si>
  <si>
    <t>P.O. Box 429 (mailing address)</t>
  </si>
  <si>
    <t>Farmland</t>
  </si>
  <si>
    <t>H-400-18247-150242</t>
  </si>
  <si>
    <t>West Coast Landscape and Lawns Inc</t>
  </si>
  <si>
    <t>3880 76th Ave. North, Unit A</t>
  </si>
  <si>
    <t>Mailing : P.O. Box 5648, Clearwater, FL 33758</t>
  </si>
  <si>
    <t>Pinellas Park</t>
  </si>
  <si>
    <t>727-585-0697</t>
  </si>
  <si>
    <t>H-400-18305-465026</t>
  </si>
  <si>
    <t>The Nature Group, Inc.</t>
  </si>
  <si>
    <t>DBA Nature's Partner</t>
  </si>
  <si>
    <t>5740 Thunderbird Dr., Suite D</t>
  </si>
  <si>
    <t>mailing: P. O. Box 361141  Indianapolis, IN 46236</t>
  </si>
  <si>
    <t>317-823-3165</t>
  </si>
  <si>
    <t>H-400-18310-742149</t>
  </si>
  <si>
    <t>Bartender</t>
  </si>
  <si>
    <t>Bartenders</t>
  </si>
  <si>
    <t>H-400-18298-034893</t>
  </si>
  <si>
    <t>Danalu Inc</t>
  </si>
  <si>
    <t>Nicolai Landscaping</t>
  </si>
  <si>
    <t>1217 Butler Pike</t>
  </si>
  <si>
    <t>Mailing:  700 Penllyn-Blue Bell Pike, Blue Bell, PA 19422</t>
  </si>
  <si>
    <t>Blue Bell</t>
  </si>
  <si>
    <t>215-654-0933</t>
  </si>
  <si>
    <t>H-400-18330-935395</t>
  </si>
  <si>
    <t>Gillum Lawn Maintenance</t>
  </si>
  <si>
    <t>2215 King Arthur Blvd. Suite A</t>
  </si>
  <si>
    <t>225-445-3895</t>
  </si>
  <si>
    <t>H-400-18324-807542</t>
  </si>
  <si>
    <t>F&amp;F Landscaping and Lawn Services, LLC.</t>
  </si>
  <si>
    <t>3125 Spring Creek Trail</t>
  </si>
  <si>
    <t>469-343-3365</t>
  </si>
  <si>
    <t>H-400-18239-205747</t>
  </si>
  <si>
    <t>Journeyman Pipefitter</t>
  </si>
  <si>
    <t>Pipefitter Apprentice.</t>
  </si>
  <si>
    <t>H-400-18249-305484</t>
  </si>
  <si>
    <t>Tim Acton Landscaping</t>
  </si>
  <si>
    <t>232 White Oak Trail</t>
  </si>
  <si>
    <t>Centerville</t>
  </si>
  <si>
    <t>508-771-8470</t>
  </si>
  <si>
    <t>Hyannis</t>
  </si>
  <si>
    <t>Barnstable</t>
  </si>
  <si>
    <t>H-400-18302-251147</t>
  </si>
  <si>
    <t>Mitchell, Inc.</t>
  </si>
  <si>
    <t>Mitchell Lawn and Landscape</t>
  </si>
  <si>
    <t>204 Clarkson Executive Park</t>
  </si>
  <si>
    <t>Ellisville</t>
  </si>
  <si>
    <t>636-458-1000</t>
  </si>
  <si>
    <t>Qualified Laborer</t>
  </si>
  <si>
    <t>H-400-18309-658540</t>
  </si>
  <si>
    <t>Ceres Design &amp; Arborscape</t>
  </si>
  <si>
    <t>Ceres Landcare</t>
  </si>
  <si>
    <t>1040 Chambers Ave Ste 2 (physical)</t>
  </si>
  <si>
    <t>PO Box 2134, Eagle, CO 81631 (mailing)</t>
  </si>
  <si>
    <t>970-328-6080</t>
  </si>
  <si>
    <t>Amy Novak</t>
  </si>
  <si>
    <t>H-400-18249-885609</t>
  </si>
  <si>
    <t>4T Total Lawn, Inc.</t>
  </si>
  <si>
    <t>Cover Master KC</t>
  </si>
  <si>
    <t>10960 Eicher Dr.</t>
  </si>
  <si>
    <t>913-888-0997</t>
  </si>
  <si>
    <t>Grounds Maintenance</t>
  </si>
  <si>
    <t>H-400-18320-228962</t>
  </si>
  <si>
    <t>GTS Forestry, Inc.</t>
  </si>
  <si>
    <t>1323 Santa Ana Ave</t>
  </si>
  <si>
    <t>916-920-1003</t>
  </si>
  <si>
    <t>H-400-18312-079709</t>
  </si>
  <si>
    <t>111 W San Antonio St, Suite 210-2</t>
  </si>
  <si>
    <t>H-400-18268-557366</t>
  </si>
  <si>
    <t>Highway 19 Construction LLC</t>
  </si>
  <si>
    <t>8470 TX Hwy 19 N</t>
  </si>
  <si>
    <t>903-945-2200</t>
  </si>
  <si>
    <t>H-400-18269-644815</t>
  </si>
  <si>
    <t>Landscape Art Inc</t>
  </si>
  <si>
    <t>2303 Dickinson Ave</t>
  </si>
  <si>
    <t>League City</t>
  </si>
  <si>
    <t>281-309-0500</t>
  </si>
  <si>
    <t>H-400-18312-790162</t>
  </si>
  <si>
    <t>McMonies Holdings, LLC</t>
  </si>
  <si>
    <t>Evergreen Lawn &amp; Landscape</t>
  </si>
  <si>
    <t>10483 Fincher Rd.</t>
  </si>
  <si>
    <t>940-321-3081</t>
  </si>
  <si>
    <t>H-400-18330-479327</t>
  </si>
  <si>
    <t>Lopez Rebar</t>
  </si>
  <si>
    <t>Adriana Lopez</t>
  </si>
  <si>
    <t>1024 CY CIRCLE</t>
  </si>
  <si>
    <t>CONCORD</t>
  </si>
  <si>
    <t>704-707-7921</t>
  </si>
  <si>
    <t>CONSTRUCTION HELPER</t>
  </si>
  <si>
    <t>CABARRUS</t>
  </si>
  <si>
    <t>SOUTH DAKOTA</t>
  </si>
  <si>
    <t>Milford</t>
  </si>
  <si>
    <t>H-400-18305-170962</t>
  </si>
  <si>
    <t>Chesapeake Grounds, Inc.</t>
  </si>
  <si>
    <t>505 Barnes Road</t>
  </si>
  <si>
    <t>mailing: 1104 Murray Drive  Chesapeake, VA 23322</t>
  </si>
  <si>
    <t>Chesapeake</t>
  </si>
  <si>
    <t>757-482-4440</t>
  </si>
  <si>
    <t>H-400-18331-354553</t>
  </si>
  <si>
    <t>J&amp;M Pool Plastering, Inc.</t>
  </si>
  <si>
    <t>4210 Industrial St Suite 200</t>
  </si>
  <si>
    <t>Rowlett</t>
  </si>
  <si>
    <t>214-227-4498</t>
  </si>
  <si>
    <t>Plaster Helper</t>
  </si>
  <si>
    <t>H-400-18262-476680</t>
  </si>
  <si>
    <t>Kindergan Landscaping, LLC</t>
  </si>
  <si>
    <t>13 Foster Street</t>
  </si>
  <si>
    <t>Mailing: 11 Foster Street, Bergenfield, NJ 07621</t>
  </si>
  <si>
    <t>201-384-4905</t>
  </si>
  <si>
    <t>H-400-18225-642584</t>
  </si>
  <si>
    <t>Gustavo's Mexican Grill, LLC</t>
  </si>
  <si>
    <t>Gustavo's</t>
  </si>
  <si>
    <t>6402 Westwind Way, Suite #1</t>
  </si>
  <si>
    <t>1226 Market Street, La Grange, KY 40031</t>
  </si>
  <si>
    <t>Crestwood</t>
  </si>
  <si>
    <t>502-243-6950</t>
  </si>
  <si>
    <t>Conley Law Group PLLC</t>
  </si>
  <si>
    <t>Combined Food Preparation and Serving Workers, Inc</t>
  </si>
  <si>
    <t>Oldham</t>
  </si>
  <si>
    <t>H-400-18303-695574</t>
  </si>
  <si>
    <t>ASPECTS &amp; MORE MODULAR SERVICE, LLC</t>
  </si>
  <si>
    <t>20919 Birnamwood Blvd.</t>
  </si>
  <si>
    <t>Suite 618</t>
  </si>
  <si>
    <t>Humble</t>
  </si>
  <si>
    <t>713-304-7982</t>
  </si>
  <si>
    <t>H-400-18261-112830</t>
  </si>
  <si>
    <t>The Metrolina Landscape Company, Inc.</t>
  </si>
  <si>
    <t>P. O. Box 669003, Charlotte, NC 28266 (mailing)</t>
  </si>
  <si>
    <t>6100 Brookshire Blvd. (physical)</t>
  </si>
  <si>
    <t>704-392-9501</t>
  </si>
  <si>
    <t>Segmental Pavers</t>
  </si>
  <si>
    <t>H-400-18309-803492</t>
  </si>
  <si>
    <t>Hohenstein Associates LLC</t>
  </si>
  <si>
    <t>Jay's Landscaping LLC</t>
  </si>
  <si>
    <t>15 Pheasant Dr</t>
  </si>
  <si>
    <t>Mailing: PO Box 175, Riverside, NJ 08075</t>
  </si>
  <si>
    <t>Mt Laurel</t>
  </si>
  <si>
    <t>856-207-7655</t>
  </si>
  <si>
    <t>Delran</t>
  </si>
  <si>
    <t>H-400-18306-794658</t>
  </si>
  <si>
    <t>SILVER BAY SEAFOODS, LLC</t>
  </si>
  <si>
    <t>208 LAKE STREET</t>
  </si>
  <si>
    <t>SUITE 2E</t>
  </si>
  <si>
    <t>SITKA</t>
  </si>
  <si>
    <t>907-966-3110</t>
  </si>
  <si>
    <t>Sitka</t>
  </si>
  <si>
    <t>Smoky Mountain Gunite, LP</t>
  </si>
  <si>
    <t>172 Commerce Pl</t>
  </si>
  <si>
    <t>918-224-5700</t>
  </si>
  <si>
    <t>H-400-18280-035726</t>
  </si>
  <si>
    <t>RM Lawn &amp; Landscaping LLC</t>
  </si>
  <si>
    <t>9901 NW 122nd St</t>
  </si>
  <si>
    <t>405-373-3981</t>
  </si>
  <si>
    <t>H-400-18306-211017</t>
  </si>
  <si>
    <t>The Country Club of St Albans</t>
  </si>
  <si>
    <t>101 St Albans Rd</t>
  </si>
  <si>
    <t>St Albans</t>
  </si>
  <si>
    <t>636-458-3060</t>
  </si>
  <si>
    <t>H-400-18289-036259</t>
  </si>
  <si>
    <t>H-400-18292-536767</t>
  </si>
  <si>
    <t>H-400-18235-693459</t>
  </si>
  <si>
    <t>EAST WEST RESORTS</t>
  </si>
  <si>
    <t>15 HIGHLANDS LANE</t>
  </si>
  <si>
    <t>P.O. BOX 9690</t>
  </si>
  <si>
    <t>970-790-2007</t>
  </si>
  <si>
    <t>STERN &amp; CURRAY LLC</t>
  </si>
  <si>
    <t>EMILY CURRAY</t>
  </si>
  <si>
    <t>H-400-18219-754589</t>
  </si>
  <si>
    <t>H-400-18183-763117</t>
  </si>
  <si>
    <t>Stewards (Dishwashers)</t>
  </si>
  <si>
    <t>H-400-18191-710645</t>
  </si>
  <si>
    <t>Vail Chop LLC</t>
  </si>
  <si>
    <t>Vail Chophouse</t>
  </si>
  <si>
    <t>675 Lionshead Pl (Physical)</t>
  </si>
  <si>
    <t>PO BOX 4022, Avon, CO 81620 (Mailing)</t>
  </si>
  <si>
    <t>970-477-0555</t>
  </si>
  <si>
    <t>Novak Law Office</t>
  </si>
  <si>
    <t>H-400-18288-482792</t>
  </si>
  <si>
    <t>H-400-18241-662551</t>
  </si>
  <si>
    <t>Herringswell Stables</t>
  </si>
  <si>
    <t>901 S Federal Highway</t>
  </si>
  <si>
    <t>410-398-0090</t>
  </si>
  <si>
    <t>H-400-18233-231825</t>
  </si>
  <si>
    <t>Robert M. McHenry</t>
  </si>
  <si>
    <t>McHenry Forestry</t>
  </si>
  <si>
    <t>974 McHenry Rd.</t>
  </si>
  <si>
    <t>Broken Bow</t>
  </si>
  <si>
    <t>580-584-6936</t>
  </si>
  <si>
    <t>Antlers</t>
  </si>
  <si>
    <t>Pushmataha</t>
  </si>
  <si>
    <t>H-400-18275-038100</t>
  </si>
  <si>
    <t>CHULA VISTA, INC.</t>
  </si>
  <si>
    <t>CHULA VISTA RESORT</t>
  </si>
  <si>
    <t>2501 RIVER ROAD</t>
  </si>
  <si>
    <t>608-254-8366</t>
  </si>
  <si>
    <t>H-400-18222-343068</t>
  </si>
  <si>
    <t>KPM Racing Stable, LLC</t>
  </si>
  <si>
    <t>8898 Lyons Road</t>
  </si>
  <si>
    <t>516-860-2894</t>
  </si>
  <si>
    <t>H-400-18292-277257</t>
  </si>
  <si>
    <t>PUGH'S CONCESSIONS, INC</t>
  </si>
  <si>
    <t>1645 SW MAPP RD</t>
  </si>
  <si>
    <t>PALM CITY</t>
  </si>
  <si>
    <t>34990-0000</t>
  </si>
  <si>
    <t>813-376-9942</t>
  </si>
  <si>
    <t>Palm City</t>
  </si>
  <si>
    <t>H-400-18263-402171</t>
  </si>
  <si>
    <t>Ocean Gold Seafoods, Inc.</t>
  </si>
  <si>
    <t>1804 Nyhus Street N</t>
  </si>
  <si>
    <t>PO Box 1104</t>
  </si>
  <si>
    <t>Westport</t>
  </si>
  <si>
    <t>360-268-2510</t>
  </si>
  <si>
    <t>Grays Harbor</t>
  </si>
  <si>
    <t>H-400-18208-986610</t>
  </si>
  <si>
    <t>JOSE'S REFORESTATION</t>
  </si>
  <si>
    <t>634 S. MARKET BLVD</t>
  </si>
  <si>
    <t>360-748-4691</t>
  </si>
  <si>
    <t>WASHINGTON STATE EMPLOYMENT SERVICES</t>
  </si>
  <si>
    <t>H-400-18288-882568</t>
  </si>
  <si>
    <t>88 Smith Road</t>
  </si>
  <si>
    <t>Chelsea</t>
  </si>
  <si>
    <t>H-400-18174-677317</t>
  </si>
  <si>
    <t>POSADA SANCHEZ PINESTRAW, LLC.</t>
  </si>
  <si>
    <t>171 NE ROWAN ROAD MAYO FL 32006</t>
  </si>
  <si>
    <t>MAYO</t>
  </si>
  <si>
    <t>386-292-4376</t>
  </si>
  <si>
    <t>Landscaping Laborer/ Pine straw Baler</t>
  </si>
  <si>
    <t>Branford</t>
  </si>
  <si>
    <t>Suwannee</t>
  </si>
  <si>
    <t>H-400-18228-822700</t>
  </si>
  <si>
    <t>Bradford Snow &amp; Ice Management, Inc.</t>
  </si>
  <si>
    <t>1957 Chestnut Lane</t>
  </si>
  <si>
    <t>610-298-6900</t>
  </si>
  <si>
    <t>H-400-18228-272555</t>
  </si>
  <si>
    <t>Cornejo Forestry Service, Inc.</t>
  </si>
  <si>
    <t>198 County Road 47</t>
  </si>
  <si>
    <t>PO Box 656</t>
  </si>
  <si>
    <t>205-270-0946</t>
  </si>
  <si>
    <t>H-400-18225-509374</t>
  </si>
  <si>
    <t>Lucky Branch, LLC</t>
  </si>
  <si>
    <t>1800 N. 16th Ave.</t>
  </si>
  <si>
    <t>516-428-6634</t>
  </si>
  <si>
    <t>H-400-18303-769481</t>
  </si>
  <si>
    <t>LOPEZ MULTI SERVICE LLC</t>
  </si>
  <si>
    <t>658 N 11TH ST</t>
  </si>
  <si>
    <t>READING</t>
  </si>
  <si>
    <t>610-375-6145</t>
  </si>
  <si>
    <t>cash register operator</t>
  </si>
  <si>
    <t>BERKS</t>
  </si>
  <si>
    <t>H-400-18274-415369</t>
  </si>
  <si>
    <t>POPCORN NEAL, INC</t>
  </si>
  <si>
    <t>16958 US HWY 41 SOUTH</t>
  </si>
  <si>
    <t>SPRING HILL</t>
  </si>
  <si>
    <t>34610-0000</t>
  </si>
  <si>
    <t>813-477-6952</t>
  </si>
  <si>
    <t>Pasco</t>
  </si>
  <si>
    <t>H-400-18289-006109</t>
  </si>
  <si>
    <t>JLS JOSE LAWN SERVICES LLC</t>
  </si>
  <si>
    <t>10708 EAST 7TH STREET</t>
  </si>
  <si>
    <t>918-734-8208</t>
  </si>
  <si>
    <t>H-400-18264-948257</t>
  </si>
  <si>
    <t>BUTLER AMUSEMENTS, INC</t>
  </si>
  <si>
    <t>8035 SW CIRRUS DRIVE, SUITE #21-E</t>
  </si>
  <si>
    <t>BEAVERTON</t>
  </si>
  <si>
    <t>503-643-6610</t>
  </si>
  <si>
    <t>Yakima</t>
  </si>
  <si>
    <t>H-400-18229-511536</t>
  </si>
  <si>
    <t>Pony Express Motel, LLC</t>
  </si>
  <si>
    <t>1075 W. Broadway</t>
  </si>
  <si>
    <t>mailing: PO Box 6285, Jackson, WY 83002</t>
  </si>
  <si>
    <t>307-733-3835</t>
  </si>
  <si>
    <t>H-400-18270-248481</t>
  </si>
  <si>
    <t>Automated Structures Inc.</t>
  </si>
  <si>
    <t>2911 South Midland Drive</t>
  </si>
  <si>
    <t>801-732-9300</t>
  </si>
  <si>
    <t>Woodworking Machine Setters, Operators, and Tenders, Except</t>
  </si>
  <si>
    <t>H-400-18239-238991</t>
  </si>
  <si>
    <t>Iris Cares, LLC</t>
  </si>
  <si>
    <t>Iris Cares</t>
  </si>
  <si>
    <t>H-400-18259-438037</t>
  </si>
  <si>
    <t>GREAT WOLF LODGE OF TRAVERSE CITY, MI</t>
  </si>
  <si>
    <t>3575 N US 31 SOUTH</t>
  </si>
  <si>
    <t>TRAVERSE CITY</t>
  </si>
  <si>
    <t>231-534-9055</t>
  </si>
  <si>
    <t>GRAND TRAVERSE</t>
  </si>
  <si>
    <t>H-400-18268-700176</t>
  </si>
  <si>
    <t>KHAN COMFORT, LLC</t>
  </si>
  <si>
    <t>Hampton Inn and Suites Spearfish</t>
  </si>
  <si>
    <t>240 N 27th St</t>
  </si>
  <si>
    <t>SPEARFISH</t>
  </si>
  <si>
    <t>605-642-3003</t>
  </si>
  <si>
    <t>LBR MANAGEMENT LLC</t>
  </si>
  <si>
    <t>JOHN CARL ROGGE</t>
  </si>
  <si>
    <t>H-400-18200-615975</t>
  </si>
  <si>
    <t>AMERICA LAND MANAGEMENT</t>
  </si>
  <si>
    <t>1515 SAUK LANE</t>
  </si>
  <si>
    <t>POST FALLS</t>
  </si>
  <si>
    <t>208-457-2272</t>
  </si>
  <si>
    <t>Post Falls</t>
  </si>
  <si>
    <t>H-400-18235-619029</t>
  </si>
  <si>
    <t>RAY CAMMACK SHOWS INC</t>
  </si>
  <si>
    <t>602-763-2179</t>
  </si>
  <si>
    <t>H-400-18269-192469</t>
  </si>
  <si>
    <t>Vista</t>
  </si>
  <si>
    <t>H-400-18249-667837</t>
  </si>
  <si>
    <t>AMIL FREIGHT, INC</t>
  </si>
  <si>
    <t>4365 US HIGHWAY 1</t>
  </si>
  <si>
    <t>SUITE 212</t>
  </si>
  <si>
    <t>PRINCETON</t>
  </si>
  <si>
    <t>833-686-2645</t>
  </si>
  <si>
    <t>EMANDI LAW FIRM, PC</t>
  </si>
  <si>
    <t>RANI EMANDI</t>
  </si>
  <si>
    <t>TRUCK DRIVERS</t>
  </si>
  <si>
    <t>MERCER</t>
  </si>
  <si>
    <t>H-400-18242-366341</t>
  </si>
  <si>
    <t>Superior Forestry Service, Inc.</t>
  </si>
  <si>
    <t>36462 Highway 27</t>
  </si>
  <si>
    <t>P.O. Box 25</t>
  </si>
  <si>
    <t>Tilly</t>
  </si>
  <si>
    <t>870-496-2442</t>
  </si>
  <si>
    <t>Forest &amp; Conservation Workers</t>
  </si>
  <si>
    <t>South Boston</t>
  </si>
  <si>
    <t>Halifax</t>
  </si>
  <si>
    <t>Las Vegas</t>
  </si>
  <si>
    <t>H-400-18243-625123</t>
  </si>
  <si>
    <t>Romans Racing Stables, Inc.</t>
  </si>
  <si>
    <t>1812 Parkridge Parkway</t>
  </si>
  <si>
    <t>502-552-8313</t>
  </si>
  <si>
    <t>H-400-18243-789243</t>
  </si>
  <si>
    <t>Total Timberland Services, LLC</t>
  </si>
  <si>
    <t>165 Lakemont Dr</t>
  </si>
  <si>
    <t>706-415-6791</t>
  </si>
  <si>
    <t>H-400-18241-016965</t>
  </si>
  <si>
    <t>Jackson Hole Mountain Resort Corporation</t>
  </si>
  <si>
    <t>3395 W Cody Lane</t>
  </si>
  <si>
    <t>307-739-2747</t>
  </si>
  <si>
    <t>Cook 2</t>
  </si>
  <si>
    <t>H-400-18232-461692</t>
  </si>
  <si>
    <t>Swift Straw II, LLC</t>
  </si>
  <si>
    <t>2255 Cumberland Parkway SE</t>
  </si>
  <si>
    <t>Bldg 1700</t>
  </si>
  <si>
    <t>770-373-4593</t>
  </si>
  <si>
    <t>Groundkeepers</t>
  </si>
  <si>
    <t>H-400-18170-838507</t>
  </si>
  <si>
    <t>Fairplay Games, Inc.</t>
  </si>
  <si>
    <t>15062 SE 103rd Street Rd.</t>
  </si>
  <si>
    <t>Ocklawaha</t>
  </si>
  <si>
    <t>407-492-4369</t>
  </si>
  <si>
    <t>Game Attendant</t>
  </si>
  <si>
    <t>Green Cove Springs</t>
  </si>
  <si>
    <t>H-400-18241-586776</t>
  </si>
  <si>
    <t>Bernell Rhone Racing</t>
  </si>
  <si>
    <t>811 Satinleaf Ave</t>
  </si>
  <si>
    <t>Oldsmar</t>
  </si>
  <si>
    <t>708-205-5016</t>
  </si>
  <si>
    <t>H-400-18277-978144</t>
  </si>
  <si>
    <t>NUNEZ PINE STRAW, INC.</t>
  </si>
  <si>
    <t>324 HOWARD BRANNEN RD.</t>
  </si>
  <si>
    <t>BAXLEY</t>
  </si>
  <si>
    <t>912-367-7040</t>
  </si>
  <si>
    <t>LABORERS</t>
  </si>
  <si>
    <t>GA</t>
  </si>
  <si>
    <t>H-400-18295-283971</t>
  </si>
  <si>
    <t>LandCare - Austin</t>
  </si>
  <si>
    <t>2100 Polaris St</t>
  </si>
  <si>
    <t>H-400-18250-266147</t>
  </si>
  <si>
    <t>Personal Touch Inc</t>
  </si>
  <si>
    <t>P. O. Box 520</t>
  </si>
  <si>
    <t>1374 Jefferson Road</t>
  </si>
  <si>
    <t>Demopolis</t>
  </si>
  <si>
    <t>334-289-9412</t>
  </si>
  <si>
    <t>Ground Applicator</t>
  </si>
  <si>
    <t>Alabama Career Center System</t>
  </si>
  <si>
    <t>H-400-18227-928639</t>
  </si>
  <si>
    <t>Contreras Forestry</t>
  </si>
  <si>
    <t>870 Greenwood Hwy</t>
  </si>
  <si>
    <t>Saluda</t>
  </si>
  <si>
    <t>864-993-3397</t>
  </si>
  <si>
    <t>H-400-18277-655485</t>
  </si>
  <si>
    <t>RYAN SWANSON &amp; CLEVELAND, PLLC</t>
  </si>
  <si>
    <t>H-400-18224-284936</t>
  </si>
  <si>
    <t>Sauceda Contractors</t>
  </si>
  <si>
    <t>24508 County Rd 561,</t>
  </si>
  <si>
    <t>Astatula</t>
  </si>
  <si>
    <t>352-455-2063</t>
  </si>
  <si>
    <t>H2 EXPRESS, INC</t>
  </si>
  <si>
    <t>STEVEN MCKAY</t>
  </si>
  <si>
    <t>HUDSON</t>
  </si>
  <si>
    <t>Ag Produce sorter</t>
  </si>
  <si>
    <t>Eustis</t>
  </si>
  <si>
    <t>H-400-18257-411548</t>
  </si>
  <si>
    <t>WESTWARD SEAFOODS, INC.</t>
  </si>
  <si>
    <t>3015, 112th AVENUE NE</t>
  </si>
  <si>
    <t>Davis Wright Tremaine LLP</t>
  </si>
  <si>
    <t>Richard Rawson</t>
  </si>
  <si>
    <t>Aleutian W Census Area</t>
  </si>
  <si>
    <t>H-400-18274-472051</t>
  </si>
  <si>
    <t>CM LLC</t>
  </si>
  <si>
    <t>16958 US HWY 41S</t>
  </si>
  <si>
    <t>(MAIL: PO BOX 2659, RIVERVIEW FL 33568)</t>
  </si>
  <si>
    <t>SPRINGHILL</t>
  </si>
  <si>
    <t>843-956-3410</t>
  </si>
  <si>
    <t>H-400-18206-293356</t>
  </si>
  <si>
    <t>D &amp; S Midway Investments</t>
  </si>
  <si>
    <t>Physical: 1865 E Hwy 329</t>
  </si>
  <si>
    <t>Mailing:15062 SE 103 rd Street Road Ocklawaha Florida 32179</t>
  </si>
  <si>
    <t>Citra</t>
  </si>
  <si>
    <t>H-400-18225-048263</t>
  </si>
  <si>
    <t>Miami Beach</t>
  </si>
  <si>
    <t>H-400-18277-054078</t>
  </si>
  <si>
    <t>Don Stewart Stables, Inc.</t>
  </si>
  <si>
    <t>11150 NW 104th Place</t>
  </si>
  <si>
    <t>Reddick</t>
  </si>
  <si>
    <t>352-861-7057</t>
  </si>
  <si>
    <t>H-400-18248-831275</t>
  </si>
  <si>
    <t>AIROLOGY INC</t>
  </si>
  <si>
    <t>6231 JOHNSON STREET</t>
  </si>
  <si>
    <t>HOLLYWOOD</t>
  </si>
  <si>
    <t>954-797-6061</t>
  </si>
  <si>
    <t>cleaners</t>
  </si>
  <si>
    <t>BROWARD</t>
  </si>
  <si>
    <t>H-400-18291-210079</t>
  </si>
  <si>
    <t>BOGUEY CONCESSIONS, LLC</t>
  </si>
  <si>
    <t>54905 Shady Lane</t>
  </si>
  <si>
    <t>[Mail: 42-215 Washington St. Ste. A#428, Palm Desert, CA 92211]</t>
  </si>
  <si>
    <t>707-974-2365</t>
  </si>
  <si>
    <t>H-400-18284-042112</t>
  </si>
  <si>
    <t>Bamboo Forest Enterprises, LLC</t>
  </si>
  <si>
    <t>dba The Stone Quarry</t>
  </si>
  <si>
    <t>808 Wormley Creek Drive</t>
  </si>
  <si>
    <t>mailing: PO Box 2351  Yorktown, VA 23690</t>
  </si>
  <si>
    <t>Yorktown</t>
  </si>
  <si>
    <t>757-722-9653</t>
  </si>
  <si>
    <t>Material Laborer</t>
  </si>
  <si>
    <t>H-400-18288-466308</t>
  </si>
  <si>
    <t>H-400-18288-557073</t>
  </si>
  <si>
    <t>LandCare - Dallas</t>
  </si>
  <si>
    <t>3901 Leon Rd</t>
  </si>
  <si>
    <t>Corp: 5295 Westview Dr. Suite 100 Frederick, MD 21703</t>
  </si>
  <si>
    <t>Garland</t>
  </si>
  <si>
    <t>214-317-4360</t>
  </si>
  <si>
    <t>H-400-18183-495513</t>
  </si>
  <si>
    <t>Plant Process Fabricators, LLC</t>
  </si>
  <si>
    <t>41 HC Pioneer Parkway</t>
  </si>
  <si>
    <t>281-333-7718</t>
  </si>
  <si>
    <t>ORGAIN BELL &amp; TUCKER, LLP</t>
  </si>
  <si>
    <t>RONDA HARKEY</t>
  </si>
  <si>
    <t>BEAUMONT</t>
  </si>
  <si>
    <t>H-400-18250-783947</t>
  </si>
  <si>
    <t>Sleeping Bear Inc</t>
  </si>
  <si>
    <t>DBA Best Western Desert Inn</t>
  </si>
  <si>
    <t>133 Canyon Street</t>
  </si>
  <si>
    <t>mailing: P.O. Box 340  West Yellowstone MT 59758</t>
  </si>
  <si>
    <t>West Yellowstone</t>
  </si>
  <si>
    <t>406-646-7376</t>
  </si>
  <si>
    <t>H-400-18276-974882</t>
  </si>
  <si>
    <t>GE Forestry, Inc.</t>
  </si>
  <si>
    <t>1180 Bens Lane</t>
  </si>
  <si>
    <t>541-857-1106</t>
  </si>
  <si>
    <t>H-400-18276-197792</t>
  </si>
  <si>
    <t>Lotus Pad</t>
  </si>
  <si>
    <t>Lotus Pad Big Sky LLC</t>
  </si>
  <si>
    <t>P.O. Box 160372</t>
  </si>
  <si>
    <t>406-570-2193</t>
  </si>
  <si>
    <t>Restaruant</t>
  </si>
  <si>
    <t>H-400-18205-287493</t>
  </si>
  <si>
    <t>Killington/Pico Ski Resort Partners, LLC</t>
  </si>
  <si>
    <t>Killington/Pico Ski Resort</t>
  </si>
  <si>
    <t>4763 Killington Road</t>
  </si>
  <si>
    <t>Killington</t>
  </si>
  <si>
    <t>802-422-6100</t>
  </si>
  <si>
    <t>Rutland</t>
  </si>
  <si>
    <t>H-400-18298-884443</t>
  </si>
  <si>
    <t>NPSYS CORPORATION</t>
  </si>
  <si>
    <t>14541 BROOKHURST STREET</t>
  </si>
  <si>
    <t>STE C-1</t>
  </si>
  <si>
    <t>714-531-3637</t>
  </si>
  <si>
    <t>LIVE-IN CARETAKER</t>
  </si>
  <si>
    <t>Personal Care Aides</t>
  </si>
  <si>
    <t>SAN JUAN CAPISTRANO</t>
  </si>
  <si>
    <t>H-400-18233-330142</t>
  </si>
  <si>
    <t>J &amp; A FOODS LLC</t>
  </si>
  <si>
    <t>3502 E. Equestrian Tr.</t>
  </si>
  <si>
    <t>602-763-3188</t>
  </si>
  <si>
    <t>H-400-18198-951583</t>
  </si>
  <si>
    <t>SIMONS PROPERTY MAINTENANCE, INC.</t>
  </si>
  <si>
    <t>3542 Boulden Blvd.</t>
  </si>
  <si>
    <t>Bluffdale</t>
  </si>
  <si>
    <t>801-558-0604</t>
  </si>
  <si>
    <t>MARIA J. SAENZ LAW</t>
  </si>
  <si>
    <t>MARIA SAENZ</t>
  </si>
  <si>
    <t>Landscaping And Groundskeeping Worker</t>
  </si>
  <si>
    <t>SANDY</t>
  </si>
  <si>
    <t>SALT LAKE</t>
  </si>
  <si>
    <t>H-400-18239-758166</t>
  </si>
  <si>
    <t>Foreman</t>
  </si>
  <si>
    <t>Managers, All Other</t>
  </si>
  <si>
    <t>H-400-18261-159328</t>
  </si>
  <si>
    <t>DESERT ROCK SITE MANAGEMENT &amp; LANDSCAPES LLC</t>
  </si>
  <si>
    <t>DESERT ROCK</t>
  </si>
  <si>
    <t>PO BOX 13296</t>
  </si>
  <si>
    <t>ODESSA</t>
  </si>
  <si>
    <t>432-312-5800</t>
  </si>
  <si>
    <t>Atkins, Hollmann, Jones, Peacock, Lewis &amp; Lyon, Inc.</t>
  </si>
  <si>
    <t>Jimmy Peacock</t>
  </si>
  <si>
    <t>Midland County</t>
  </si>
  <si>
    <t>H-400-18282-748250</t>
  </si>
  <si>
    <t>H-400-18172-020047</t>
  </si>
  <si>
    <t>Snowbird Operations, LLC</t>
  </si>
  <si>
    <t>State HIghway 210</t>
  </si>
  <si>
    <t>H-400-18299-445047</t>
  </si>
  <si>
    <t>Diversified Labor, LLC - Okeechobee Group</t>
  </si>
  <si>
    <t>Okeechobee</t>
  </si>
  <si>
    <t>H-400-18309-970223</t>
  </si>
  <si>
    <t>Three Brothers Steel &amp; Drywall Co.</t>
  </si>
  <si>
    <t>918 Gurney Lane</t>
  </si>
  <si>
    <t>281-847-9525</t>
  </si>
  <si>
    <t>H-400-18298-511470</t>
  </si>
  <si>
    <t>THOMAS CARNIVAL, INC</t>
  </si>
  <si>
    <t>4508 CLIFFSTONE COVE</t>
  </si>
  <si>
    <t>[MAIL: PO BOX 92469, AUSTIN, TX 78709]</t>
  </si>
  <si>
    <t>512-282-4442</t>
  </si>
  <si>
    <t>Cedar Creek</t>
  </si>
  <si>
    <t>H-400-18278-015156</t>
  </si>
  <si>
    <t>Superior AJ Forestry</t>
  </si>
  <si>
    <t>2161 Taylor Rd</t>
  </si>
  <si>
    <t>541-227-1447</t>
  </si>
  <si>
    <t>H-400-18240-643606</t>
  </si>
  <si>
    <t>Lakeside Concessions, LLC</t>
  </si>
  <si>
    <t>42805 Westech Rd,</t>
  </si>
  <si>
    <t>Mailing Address: 1530 N. Harrison #315, Shawnee, OK 74804</t>
  </si>
  <si>
    <t>918-855-7775</t>
  </si>
  <si>
    <t>Webb</t>
  </si>
  <si>
    <t>H-400-18318-224449</t>
  </si>
  <si>
    <t>North American Midway Entertainment-Astro Amusement, LLC</t>
  </si>
  <si>
    <t>2500 W. Higgins Road, Ste. 205</t>
  </si>
  <si>
    <t>Hoffman Estates</t>
  </si>
  <si>
    <t>847-885-2100</t>
  </si>
  <si>
    <t>Edinburgh</t>
  </si>
  <si>
    <t>H-400-18318-036179</t>
  </si>
  <si>
    <t>Bartenfelder Landscape Service, Inc.</t>
  </si>
  <si>
    <t>3341 Forge Hill Road</t>
  </si>
  <si>
    <t>Street</t>
  </si>
  <si>
    <t>410-879-5296</t>
  </si>
  <si>
    <t>Smyrna</t>
  </si>
  <si>
    <t>H-400-18282-309879</t>
  </si>
  <si>
    <t>COOK HELPER</t>
  </si>
  <si>
    <t>H-400-18295-820856</t>
  </si>
  <si>
    <t>LandCare - Delaware</t>
  </si>
  <si>
    <t>974 Centre Road</t>
  </si>
  <si>
    <t>302-328-7446</t>
  </si>
  <si>
    <t>H-400-18318-358066</t>
  </si>
  <si>
    <t>Sudderth Brothers Contracting, Inc.</t>
  </si>
  <si>
    <t>600 North Bagdad Road</t>
  </si>
  <si>
    <t>512-260-2747</t>
  </si>
  <si>
    <t>H-400-18303-123935</t>
  </si>
  <si>
    <t>Coco Aviation LLC</t>
  </si>
  <si>
    <t>230 Bean Road</t>
  </si>
  <si>
    <t>P.O. Box 36 Gueydan LA 70542</t>
  </si>
  <si>
    <t>Gueydan</t>
  </si>
  <si>
    <t>337-536-0000</t>
  </si>
  <si>
    <t>H-400-18316-738209</t>
  </si>
  <si>
    <t>BIG O ENTERTAINMENT LLC</t>
  </si>
  <si>
    <t>1585 CO. RD. 155</t>
  </si>
  <si>
    <t>(MAIL: 25542 MADISON ST. ASTATULA, FL. 34705)</t>
  </si>
  <si>
    <t>352-408-3664</t>
  </si>
  <si>
    <t>H-400-18322-810913</t>
  </si>
  <si>
    <t>1105 Central Ave</t>
  </si>
  <si>
    <t>H-400-18316-084321</t>
  </si>
  <si>
    <t>VISA ADVISORS</t>
  </si>
  <si>
    <t>H-400-18170-278104</t>
  </si>
  <si>
    <t>Kissel Entertainment LLC</t>
  </si>
  <si>
    <t>Gadsden</t>
  </si>
  <si>
    <t>Etowah</t>
  </si>
  <si>
    <t>H-400-18248-262010</t>
  </si>
  <si>
    <t>Diamond Shoal Seafood, Inc.</t>
  </si>
  <si>
    <t>P. O. Box 610 (mailing)</t>
  </si>
  <si>
    <t>4146 Orchard Creek Road (physical)</t>
  </si>
  <si>
    <t>Oriental</t>
  </si>
  <si>
    <t>252-249-0676</t>
  </si>
  <si>
    <t>Oyster Processors</t>
  </si>
  <si>
    <t>Pamlico</t>
  </si>
  <si>
    <t>H-400-18306-575309</t>
  </si>
  <si>
    <t>M &amp; M Lawn and Irrigation, LLC</t>
  </si>
  <si>
    <t>2896 N Hwy 171</t>
  </si>
  <si>
    <t>Ste. E</t>
  </si>
  <si>
    <t>337-436-6686</t>
  </si>
  <si>
    <t>H-400-18325-802484</t>
  </si>
  <si>
    <t>Houska, Inc.</t>
  </si>
  <si>
    <t>65 Schaper Road</t>
  </si>
  <si>
    <t>Foristell</t>
  </si>
  <si>
    <t>636-463-2153</t>
  </si>
  <si>
    <t>H-400-18270-396117</t>
  </si>
  <si>
    <t>Baytown</t>
  </si>
  <si>
    <t>H-400-18270-528171</t>
  </si>
  <si>
    <t>H-400-18296-028221</t>
  </si>
  <si>
    <t>Lockport</t>
  </si>
  <si>
    <t>H-400-18303-604316</t>
  </si>
  <si>
    <t>Younes Hospitality, Inc</t>
  </si>
  <si>
    <t>PO Box 1925</t>
  </si>
  <si>
    <t>104 3rd Ave</t>
  </si>
  <si>
    <t>308-234-1516</t>
  </si>
  <si>
    <t>H-400-18306-194626</t>
  </si>
  <si>
    <t>RITTER GROUNDS MAINTENANCE, INC</t>
  </si>
  <si>
    <t>3540 ARGONNE AVENUE</t>
  </si>
  <si>
    <t>757-853-5900</t>
  </si>
  <si>
    <t>NORFOLK CITY</t>
  </si>
  <si>
    <t>H-400-18305-228769</t>
  </si>
  <si>
    <t>GroundSystems, Inc. - Montgomery</t>
  </si>
  <si>
    <t>H-400-18305-943425</t>
  </si>
  <si>
    <t>GPS Enterprises, Inc.</t>
  </si>
  <si>
    <t>Red Barn Garden Center</t>
  </si>
  <si>
    <t>10959 Crystal Falls Parkway</t>
  </si>
  <si>
    <t>512-335-8093</t>
  </si>
  <si>
    <t>H-400-18253-097767</t>
  </si>
  <si>
    <t>Moore Property Services, Inc.</t>
  </si>
  <si>
    <t>Grassperson Lawn Care &amp; Landscape</t>
  </si>
  <si>
    <t>1565 West Main St Ste 208-255</t>
  </si>
  <si>
    <t>972-221-5296</t>
  </si>
  <si>
    <t>H-400-18307-756110</t>
  </si>
  <si>
    <t>Moon Valley Nursery, Inc.</t>
  </si>
  <si>
    <t>H-400-18278-275206</t>
  </si>
  <si>
    <t>Rite-A-Way Lawn Care, LLC</t>
  </si>
  <si>
    <t>1036 David Meadows Ln.</t>
  </si>
  <si>
    <t>636-329-8550</t>
  </si>
  <si>
    <t>H-400-18305-751634</t>
  </si>
  <si>
    <t>Wild Ridge Lawn and Landscape LLC</t>
  </si>
  <si>
    <t>3355 S Arlington Ave</t>
  </si>
  <si>
    <t>317-529-6</t>
  </si>
  <si>
    <t>H-400-18306-772385</t>
  </si>
  <si>
    <t>O'HARA LANDSCAPE-LAWN CARE, INC.</t>
  </si>
  <si>
    <t>1040 N. LINDBERGH BLVD.</t>
  </si>
  <si>
    <t>314-692-7171</t>
  </si>
  <si>
    <t>COMPASS IMMIGRATION LAW</t>
  </si>
  <si>
    <t>Tiffany Baldwin</t>
  </si>
  <si>
    <t>Fairview Heights</t>
  </si>
  <si>
    <t>H-400-18278-402059</t>
  </si>
  <si>
    <t>Sonoma Horse Park</t>
  </si>
  <si>
    <t>Riverside Equestrian Center</t>
  </si>
  <si>
    <t>7600 Lakeville Hwy</t>
  </si>
  <si>
    <t>Petaluma</t>
  </si>
  <si>
    <t>415-518-1277</t>
  </si>
  <si>
    <t>Sonoma</t>
  </si>
  <si>
    <t>H-400-18304-569685</t>
  </si>
  <si>
    <t>Mezger Enterprises, Ltd.</t>
  </si>
  <si>
    <t>407 County Road 164</t>
  </si>
  <si>
    <t>254-547-8207</t>
  </si>
  <si>
    <t>Material movers</t>
  </si>
  <si>
    <t>H-400-18295-510230</t>
  </si>
  <si>
    <t>9806 KRESS RD</t>
  </si>
  <si>
    <t>P.O BOX 801</t>
  </si>
  <si>
    <t>LAKELAND</t>
  </si>
  <si>
    <t>washtenaw</t>
  </si>
  <si>
    <t>H-400-18270-770548</t>
  </si>
  <si>
    <t>H-400-18305-344671</t>
  </si>
  <si>
    <t>8805 Telegraph Rd.</t>
  </si>
  <si>
    <t>Lorton</t>
  </si>
  <si>
    <t>703-372-5795</t>
  </si>
  <si>
    <t>H-400-18206-493426</t>
  </si>
  <si>
    <t>A and A Macchia &amp; Son Landscaping Inc</t>
  </si>
  <si>
    <t>60 Poppys Lane</t>
  </si>
  <si>
    <t>(mailing address) PO Box 323, Pawling, NY 12564</t>
  </si>
  <si>
    <t>Pawling</t>
  </si>
  <si>
    <t>845-832-3107</t>
  </si>
  <si>
    <t>Hawthorne</t>
  </si>
  <si>
    <t>H-400-18299-021159</t>
  </si>
  <si>
    <t>H-400-18299-708695</t>
  </si>
  <si>
    <t>Alliance Landscape Company, LLC</t>
  </si>
  <si>
    <t>13825 Aviator Way</t>
  </si>
  <si>
    <t>Ste. 200</t>
  </si>
  <si>
    <t>817-224-6010</t>
  </si>
  <si>
    <t>H-400-18240-004377</t>
  </si>
  <si>
    <t>Allan Dennis Concessions Inc.</t>
  </si>
  <si>
    <t>2127 County Road 2857</t>
  </si>
  <si>
    <t>903-639-7016</t>
  </si>
  <si>
    <t>H-400-18300-832958</t>
  </si>
  <si>
    <t>Breakwell Stables, LTD</t>
  </si>
  <si>
    <t>190 Park Lane</t>
  </si>
  <si>
    <t>Atherton</t>
  </si>
  <si>
    <t>650-255-3710</t>
  </si>
  <si>
    <t>H-400-18306-120459</t>
  </si>
  <si>
    <t>Brake Landscaping &amp; Lawncare, Inc.</t>
  </si>
  <si>
    <t>3514 Gratiot St.</t>
  </si>
  <si>
    <t>314-776-5296</t>
  </si>
  <si>
    <t>St. Louis City</t>
  </si>
  <si>
    <t>H-400-18306-101879</t>
  </si>
  <si>
    <t>CAPRICE ENTERPRISES, INC</t>
  </si>
  <si>
    <t>2604 31ST STREET</t>
  </si>
  <si>
    <t>SANTA MONICA</t>
  </si>
  <si>
    <t>90405-0000</t>
  </si>
  <si>
    <t>310-880-7945</t>
  </si>
  <si>
    <t>Montclair</t>
  </si>
  <si>
    <t>H-400-18267-160352</t>
  </si>
  <si>
    <t>APEX ROW, LLC</t>
  </si>
  <si>
    <t>704 E CHURCH ST</t>
  </si>
  <si>
    <t>PO BOX 1135</t>
  </si>
  <si>
    <t>MORRILTON</t>
  </si>
  <si>
    <t>501-289-6516</t>
  </si>
  <si>
    <t>Morrilton</t>
  </si>
  <si>
    <t>Conway</t>
  </si>
  <si>
    <t>H-400-18331-475213</t>
  </si>
  <si>
    <t>JEANNETTE R &amp; DEAN R SILVER M.D.,PLLC</t>
  </si>
  <si>
    <t>SILVER CANCER INSTITUTE</t>
  </si>
  <si>
    <t>7420 E PINNACLE PEAK RD SUIT 126</t>
  </si>
  <si>
    <t>SCOTTSDALE</t>
  </si>
  <si>
    <t>480-860-2030</t>
  </si>
  <si>
    <t>MEDICAL CARE COORDINATOR</t>
  </si>
  <si>
    <t>Receptionists and Information Clerks</t>
  </si>
  <si>
    <t>Planning Computer Networking</t>
  </si>
  <si>
    <t>H-400-18296-273289</t>
  </si>
  <si>
    <t>888-557-8287</t>
  </si>
  <si>
    <t>H-400-18304-546049</t>
  </si>
  <si>
    <t>BIG ROCK AMUSEMENTS, LLC</t>
  </si>
  <si>
    <t>245 Churchgrove Road</t>
  </si>
  <si>
    <t>(Mail: PO Box 448, Chesaning MI 48616)</t>
  </si>
  <si>
    <t>Frankenmuth</t>
  </si>
  <si>
    <t>989-239-5703</t>
  </si>
  <si>
    <t>Saginaw</t>
  </si>
  <si>
    <t>H-400-18307-393619</t>
  </si>
  <si>
    <t>H-400-18302-388936</t>
  </si>
  <si>
    <t>Builders &amp; Landscaping Services, Inc.</t>
  </si>
  <si>
    <t>2620 FM 1460</t>
  </si>
  <si>
    <t>512-930-9975</t>
  </si>
  <si>
    <t>H-400-18305-902752</t>
  </si>
  <si>
    <t>Landscape Makeovers LLC</t>
  </si>
  <si>
    <t>Landscape Care</t>
  </si>
  <si>
    <t>6 Cranbrooke Court</t>
  </si>
  <si>
    <t>Saint Peters</t>
  </si>
  <si>
    <t>314-265-1608</t>
  </si>
  <si>
    <t>Cottleville</t>
  </si>
  <si>
    <t>H-400-18291-084399</t>
  </si>
  <si>
    <t>Austin Gardeners, LLC</t>
  </si>
  <si>
    <t>18414 N. Heatherwilde Blvd.</t>
  </si>
  <si>
    <t>Pflugerville</t>
  </si>
  <si>
    <t>512-845-1531</t>
  </si>
  <si>
    <t>H-400-18290-236848</t>
  </si>
  <si>
    <t>THREE OAKS LAWN MAINTENANCE</t>
  </si>
  <si>
    <t>6798 EAST 24TH STREET</t>
  </si>
  <si>
    <t>918-289-8204</t>
  </si>
  <si>
    <t>H-400-18233-920699</t>
  </si>
  <si>
    <t>K &amp; D Round's Landscape Services, Inc.</t>
  </si>
  <si>
    <t>3478 Westminster Ave.</t>
  </si>
  <si>
    <t>Norfolk</t>
  </si>
  <si>
    <t>757-857-4277</t>
  </si>
  <si>
    <t>Norfolk City</t>
  </si>
  <si>
    <t>H-400-18304-097329</t>
  </si>
  <si>
    <t>Avalon Capital Group, Inc.</t>
  </si>
  <si>
    <t>801 River Drive</t>
  </si>
  <si>
    <t>North Sioux City</t>
  </si>
  <si>
    <t>605-232-9929</t>
  </si>
  <si>
    <t>Assistant personal chef</t>
  </si>
  <si>
    <t>Cooks, Private Household</t>
  </si>
  <si>
    <t>West Hollywood</t>
  </si>
  <si>
    <t>H-400-18247-675418</t>
  </si>
  <si>
    <t>Bradbury Landscape, Inc</t>
  </si>
  <si>
    <t>292 West Street</t>
  </si>
  <si>
    <t>Mailing:  PO Box 65, Closter, NJ 07624</t>
  </si>
  <si>
    <t>201-768-0002</t>
  </si>
  <si>
    <t>Emerson</t>
  </si>
  <si>
    <t>H-400-18313-808077</t>
  </si>
  <si>
    <t>Hub Construction, Inc.</t>
  </si>
  <si>
    <t>Hwy 109 South</t>
  </si>
  <si>
    <t>Boswell</t>
  </si>
  <si>
    <t>580-566-2271</t>
  </si>
  <si>
    <t>Construction Helper</t>
  </si>
  <si>
    <t>H-400-18291-706374</t>
  </si>
  <si>
    <t>EMILY POLLACK</t>
  </si>
  <si>
    <t>44 INVERRARY PL</t>
  </si>
  <si>
    <t>ANNANDALE</t>
  </si>
  <si>
    <t>561-716-1036</t>
  </si>
  <si>
    <t>Annandale</t>
  </si>
  <si>
    <t>H-400-18340-413303</t>
  </si>
  <si>
    <t>A.O.L. INC.</t>
  </si>
  <si>
    <t>DBA ALPHA &amp; OMEGA LANDSCAPERS</t>
  </si>
  <si>
    <t>6070 GRAY ST.</t>
  </si>
  <si>
    <t>ARVADA.</t>
  </si>
  <si>
    <t>303-591-1315</t>
  </si>
  <si>
    <t>LANDSCAPE &amp; GROUNDKEEPING WORKER</t>
  </si>
  <si>
    <t>ARVADA</t>
  </si>
  <si>
    <t>H-400-18225-926521</t>
  </si>
  <si>
    <t>Greenbrier Golf &amp; Country Club</t>
  </si>
  <si>
    <t>2179 Bahama Road</t>
  </si>
  <si>
    <t>859-293-5375</t>
  </si>
  <si>
    <t>H-400-18346-714834</t>
  </si>
  <si>
    <t>H-400-18302-726320</t>
  </si>
  <si>
    <t>Four Corners Masonry</t>
  </si>
  <si>
    <t>15203 Hayden Dr.</t>
  </si>
  <si>
    <t>307-690-5930</t>
  </si>
  <si>
    <t>MIGLIURI &amp; RODRIGUEZ PLLC</t>
  </si>
  <si>
    <t>LISA RODRIGUEZ</t>
  </si>
  <si>
    <t>TWIN FALLS</t>
  </si>
  <si>
    <t>Helpers-Brickmasons, Blockmasons, Stonemasons</t>
  </si>
  <si>
    <t>H-400-18331-784312</t>
  </si>
  <si>
    <t>Monin Construction, LLC</t>
  </si>
  <si>
    <t>347 E ML King</t>
  </si>
  <si>
    <t>502-333-5333</t>
  </si>
  <si>
    <t>Roofer</t>
  </si>
  <si>
    <t>H-400-18236-807048</t>
  </si>
  <si>
    <t>Farmside Landscape &amp; Design, Inc.</t>
  </si>
  <si>
    <t>12 Kuperus Lane</t>
  </si>
  <si>
    <t>Wantage</t>
  </si>
  <si>
    <t>973-875-7200</t>
  </si>
  <si>
    <t>H-400-18329-589508</t>
  </si>
  <si>
    <t>H-400-18236-312548</t>
  </si>
  <si>
    <t>A &amp; A Construction Company</t>
  </si>
  <si>
    <t>11271 Mosier Valley Road</t>
  </si>
  <si>
    <t>Mailing: P.O. Box 202212, Arlington, TX 76006</t>
  </si>
  <si>
    <t>817-267-2757</t>
  </si>
  <si>
    <t>H-400-18301-174170</t>
  </si>
  <si>
    <t>Jack Frost Firewood, Inc</t>
  </si>
  <si>
    <t>Jack Frost Enterprises</t>
  </si>
  <si>
    <t>3168 Holland Road</t>
  </si>
  <si>
    <t>757-365-4477</t>
  </si>
  <si>
    <t>Virginia Beach City</t>
  </si>
  <si>
    <t>H-400-18320-070325</t>
  </si>
  <si>
    <t>BECK EXCAVATING, INC.</t>
  </si>
  <si>
    <t>P.O. BOX 348</t>
  </si>
  <si>
    <t>SPIRIT LAKE</t>
  </si>
  <si>
    <t>712-336-0777</t>
  </si>
  <si>
    <t>GENERAL LABOR</t>
  </si>
  <si>
    <t>Spirit Lake</t>
  </si>
  <si>
    <t>Iowa</t>
  </si>
  <si>
    <t>H-400-18331-513407</t>
  </si>
  <si>
    <t>Stroech Enterprise, LLC</t>
  </si>
  <si>
    <t>Washington County Landscapes</t>
  </si>
  <si>
    <t>4579 Highway 290 West</t>
  </si>
  <si>
    <t>979-353-0955</t>
  </si>
  <si>
    <t>H-400-18268-479674</t>
  </si>
  <si>
    <t>Shooter and Lindsey Inc</t>
  </si>
  <si>
    <t>27271 Katy Freeway</t>
  </si>
  <si>
    <t>Mailing: P.O. Box 516, Katy, TX 77492</t>
  </si>
  <si>
    <t>281-392-3607</t>
  </si>
  <si>
    <t>H-400-18288-575235</t>
  </si>
  <si>
    <t>Recreation Investments of Florida, Inc.</t>
  </si>
  <si>
    <t>1125 US Highway 98 E</t>
  </si>
  <si>
    <t>Destin</t>
  </si>
  <si>
    <t>850-654-4668</t>
  </si>
  <si>
    <t>H-400-18306-873748</t>
  </si>
  <si>
    <t>BISHOP AMUSEMENT RIDES</t>
  </si>
  <si>
    <t>850 FM 2537</t>
  </si>
  <si>
    <t>78221-0000</t>
  </si>
  <si>
    <t>210-240-0215</t>
  </si>
  <si>
    <t>H-400-18304-084291</t>
  </si>
  <si>
    <t>Classic Tejas Construction Inc</t>
  </si>
  <si>
    <t>3120 S. Precinct Line Rd</t>
  </si>
  <si>
    <t>Mailing: PO Box 429, Euless, TX 76039</t>
  </si>
  <si>
    <t>Hurst</t>
  </si>
  <si>
    <t>817-231-0290</t>
  </si>
  <si>
    <t>H-400-18267-181847</t>
  </si>
  <si>
    <t>Beckwith Forestry Service, Inc.</t>
  </si>
  <si>
    <t>630 Hendrix Rd.</t>
  </si>
  <si>
    <t>Kilmichael</t>
  </si>
  <si>
    <t>662-310-8401</t>
  </si>
  <si>
    <t>SCHWINDAMAN LAW FIRM, PLLC</t>
  </si>
  <si>
    <t>DALE SCHWINDAMAN</t>
  </si>
  <si>
    <t>BYRAM</t>
  </si>
  <si>
    <t>H-400-18271-466912</t>
  </si>
  <si>
    <t>The Garden Greenhouse &amp; Nursery Inc</t>
  </si>
  <si>
    <t>1919 North Rt. 9</t>
  </si>
  <si>
    <t>Clermont</t>
  </si>
  <si>
    <t>609-624-3750</t>
  </si>
  <si>
    <t>Cape May</t>
  </si>
  <si>
    <t>H-400-18253-118720</t>
  </si>
  <si>
    <t>AALC, Inc.</t>
  </si>
  <si>
    <t>617 N. Cowan Ave</t>
  </si>
  <si>
    <t>214-421-7663</t>
  </si>
  <si>
    <t>H-400-18305-984754</t>
  </si>
  <si>
    <t>Full Care, Inc.</t>
  </si>
  <si>
    <t>10421 Liberty Ave.</t>
  </si>
  <si>
    <t>314-428-2040</t>
  </si>
  <si>
    <t>H-400-18306-218177</t>
  </si>
  <si>
    <t>Seel Brothers Landscaping</t>
  </si>
  <si>
    <t>1022 W. Germantown Pike</t>
  </si>
  <si>
    <t>215-783-2620</t>
  </si>
  <si>
    <t>H-400-18306-924266</t>
  </si>
  <si>
    <t>METAL ROOFING SOLUTIONS, INC.</t>
  </si>
  <si>
    <t>11871 INDIAN CREEK RD.</t>
  </si>
  <si>
    <t>DUNCANVILLE</t>
  </si>
  <si>
    <t>205-391-9530</t>
  </si>
  <si>
    <t>Roofers -Helpers</t>
  </si>
  <si>
    <t>Duncanville</t>
  </si>
  <si>
    <t>H-400-18305-953485</t>
  </si>
  <si>
    <t>H-400-18267-336085</t>
  </si>
  <si>
    <t>Herold's Landscaping LLC</t>
  </si>
  <si>
    <t>194 Route 206  South</t>
  </si>
  <si>
    <t>Mailing:  PO Box 742, Flanders, NJ 07836</t>
  </si>
  <si>
    <t>Flanders</t>
  </si>
  <si>
    <t>973-252-0200</t>
  </si>
  <si>
    <t>H-400-18221-858001</t>
  </si>
  <si>
    <t>Patrick Cooper Painting Contractor, Inc.</t>
  </si>
  <si>
    <t>3516 Webster Road</t>
  </si>
  <si>
    <t>Danville</t>
  </si>
  <si>
    <t>859-332-4934</t>
  </si>
  <si>
    <t>Boyle</t>
  </si>
  <si>
    <t>H-400-18302-735619</t>
  </si>
  <si>
    <t>H-400-18227-618084</t>
  </si>
  <si>
    <t>Merkle Lawn Care Company, Inc.</t>
  </si>
  <si>
    <t>210 Vine Street</t>
  </si>
  <si>
    <t>Wilder</t>
  </si>
  <si>
    <t>859-781-8652</t>
  </si>
  <si>
    <t>Campbell</t>
  </si>
  <si>
    <t>H-400-18221-355646</t>
  </si>
  <si>
    <t>Executive Landscape Service, LLC</t>
  </si>
  <si>
    <t>1180 Manchester Street</t>
  </si>
  <si>
    <t>859-552-5197</t>
  </si>
  <si>
    <t>H-400-18267-620910</t>
  </si>
  <si>
    <t>RTS Landscaping, Inc.</t>
  </si>
  <si>
    <t>5606 Ranger Drive</t>
  </si>
  <si>
    <t>214-502-1424</t>
  </si>
  <si>
    <t>H-400-18252-620931</t>
  </si>
  <si>
    <t>Richmond &amp; Associates Landscaping LTD</t>
  </si>
  <si>
    <t>11359 Kline Drive</t>
  </si>
  <si>
    <t>972-488-4769</t>
  </si>
  <si>
    <t>H-400-18307-462896</t>
  </si>
  <si>
    <t>H-400-18264-933064</t>
  </si>
  <si>
    <t>Ledden Palimeno Landscaping &amp; Maintenance Co Inc</t>
  </si>
  <si>
    <t>102 Blackwood Barnsboro Rd.</t>
  </si>
  <si>
    <t>Sewell</t>
  </si>
  <si>
    <t>856-374-4700</t>
  </si>
  <si>
    <t>H-400-18222-686861</t>
  </si>
  <si>
    <t>Chad Brown Racing Stables, Inc.</t>
  </si>
  <si>
    <t>2150 Hempstead Turnpike</t>
  </si>
  <si>
    <t>PO Box 66</t>
  </si>
  <si>
    <t>812-446-6399</t>
  </si>
  <si>
    <t>H-400-18268-433969</t>
  </si>
  <si>
    <t>Spike Inc</t>
  </si>
  <si>
    <t>Olympia Moving &amp; Storage</t>
  </si>
  <si>
    <t>17 Bridge Street</t>
  </si>
  <si>
    <t>Watertown</t>
  </si>
  <si>
    <t>617-926-5555</t>
  </si>
  <si>
    <t>Movers</t>
  </si>
  <si>
    <t>H-400-18295-048512</t>
  </si>
  <si>
    <t>Green Up Lawncare</t>
  </si>
  <si>
    <t>14141 Airline Hwy Building 4 - Suite A</t>
  </si>
  <si>
    <t>225-756-3905</t>
  </si>
  <si>
    <t>H-400-18253-630044</t>
  </si>
  <si>
    <t>Rockwell Associates LLC</t>
  </si>
  <si>
    <t>338 Johnson Road</t>
  </si>
  <si>
    <t>Mailing: PO Box 542 Ridley Park, PA 19078</t>
  </si>
  <si>
    <t>Sicklerville</t>
  </si>
  <si>
    <t>610-787-0199</t>
  </si>
  <si>
    <t>Morton</t>
  </si>
  <si>
    <t>H-400-18302-939063</t>
  </si>
  <si>
    <t>H-400-18310-681432</t>
  </si>
  <si>
    <t>Alpha Lawn Care</t>
  </si>
  <si>
    <t>984 Prosper</t>
  </si>
  <si>
    <t>Mckinney</t>
  </si>
  <si>
    <t>972-837-0994</t>
  </si>
  <si>
    <t>H-400-18247-271274</t>
  </si>
  <si>
    <t>Infinity Lawn and Landscape, LLC</t>
  </si>
  <si>
    <t>Infinity Lawnscape</t>
  </si>
  <si>
    <t>2520 King Arthur Blvd, Suite 200</t>
  </si>
  <si>
    <t>972-410-6581</t>
  </si>
  <si>
    <t>H-400-18257-761871</t>
  </si>
  <si>
    <t>Landry's Professional Lawn &amp; Landscape, Inc.</t>
  </si>
  <si>
    <t>8943 Buzbee Drive</t>
  </si>
  <si>
    <t>225-752-9177</t>
  </si>
  <si>
    <t>H-400-18313-300419</t>
  </si>
  <si>
    <t>GLOBAL CLEANING &amp; MULTI SERVICES LLC</t>
  </si>
  <si>
    <t>1334 TIMBERLANE ROAD</t>
  </si>
  <si>
    <t>UNIT15</t>
  </si>
  <si>
    <t>TALLAHASSEE</t>
  </si>
  <si>
    <t>321-287-4400</t>
  </si>
  <si>
    <t>Panama City</t>
  </si>
  <si>
    <t>H-400-18269-571384</t>
  </si>
  <si>
    <t>Shearon Environmental Design Co Inc.</t>
  </si>
  <si>
    <t>5160 Militia Hill Rd</t>
  </si>
  <si>
    <t>610-828-5488</t>
  </si>
  <si>
    <t>H-400-18324-094347</t>
  </si>
  <si>
    <t>I W L of Acton, Inc.</t>
  </si>
  <si>
    <t>I W L OF ACTON</t>
  </si>
  <si>
    <t>2904 Enchanted Rd.</t>
  </si>
  <si>
    <t>817-579-2434</t>
  </si>
  <si>
    <t>Hood</t>
  </si>
  <si>
    <t>H-400-18320-877135</t>
  </si>
  <si>
    <t>Magnolia Custom Lawn Care, LLC</t>
  </si>
  <si>
    <t>880 Ivy Lane</t>
  </si>
  <si>
    <t>972-877-2613</t>
  </si>
  <si>
    <t>H-400-18291-158180</t>
  </si>
  <si>
    <t>LBL Gunite of Tulsa, LP</t>
  </si>
  <si>
    <t>7828 S. Regency Drive</t>
  </si>
  <si>
    <t>H-400-18236-992235</t>
  </si>
  <si>
    <t>West Slope Construction, Inc.</t>
  </si>
  <si>
    <t>73 West Parkway</t>
  </si>
  <si>
    <t>Pompton Plains</t>
  </si>
  <si>
    <t>973-831-9118</t>
  </si>
  <si>
    <t>Northvale</t>
  </si>
  <si>
    <t>H-400-18339-093006</t>
  </si>
  <si>
    <t>Redding Tree Growers Corporation</t>
  </si>
  <si>
    <t>Filing Jointly with West Coast Healthy Forest and Union Reforesters.</t>
  </si>
  <si>
    <t>18985 Ave 256</t>
  </si>
  <si>
    <t>Exeter</t>
  </si>
  <si>
    <t>559-594-9299</t>
  </si>
  <si>
    <t>Brush Clearer</t>
  </si>
  <si>
    <t>Tulare</t>
  </si>
  <si>
    <t>H-400-18260-077690</t>
  </si>
  <si>
    <t>Lawntech Enterprises Inc</t>
  </si>
  <si>
    <t>5253 E. 38th Avenue</t>
  </si>
  <si>
    <t>303-322-6272</t>
  </si>
  <si>
    <t>H-400-18297-984980</t>
  </si>
  <si>
    <t>C Eagle Stone Supply, LLC</t>
  </si>
  <si>
    <t>100 Industrial Ave.</t>
  </si>
  <si>
    <t>817-326-5117</t>
  </si>
  <si>
    <t>H-400-18248-539400</t>
  </si>
  <si>
    <t>Green Escapes Nursery</t>
  </si>
  <si>
    <t>40482 Abby James Road</t>
  </si>
  <si>
    <t>225-622-1196</t>
  </si>
  <si>
    <t>H-400-18310-224988</t>
  </si>
  <si>
    <t>Be Stone Inc</t>
  </si>
  <si>
    <t>Chang's Hong Kong Cuisines</t>
  </si>
  <si>
    <t>4670 South Decatur Blvd</t>
  </si>
  <si>
    <t>702-362-3663</t>
  </si>
  <si>
    <t>Marketing Sales Director</t>
  </si>
  <si>
    <t>Marketing Managers</t>
  </si>
  <si>
    <t>Business/Marketing</t>
  </si>
  <si>
    <t>Employ Nevada</t>
  </si>
  <si>
    <t>H-400-18302-318633</t>
  </si>
  <si>
    <t>Lugo Contracting, LLC</t>
  </si>
  <si>
    <t>888 Ward Drive</t>
  </si>
  <si>
    <t>859-552-1718</t>
  </si>
  <si>
    <t>Drywall Hangers</t>
  </si>
  <si>
    <t>H-400-18309-814032</t>
  </si>
  <si>
    <t>H-400-18299-708186</t>
  </si>
  <si>
    <t>A2Z LABELING AND PACKAGING LLC</t>
  </si>
  <si>
    <t>6520 HIGHWAY 111 SOUTH</t>
  </si>
  <si>
    <t>CAIRO</t>
  </si>
  <si>
    <t>Hand Packers, Packagers</t>
  </si>
  <si>
    <t>Cairo</t>
  </si>
  <si>
    <t>Grady</t>
  </si>
  <si>
    <t>H-400-18324-032663</t>
  </si>
  <si>
    <t>Thousand Oaks Landscape, Inc.</t>
  </si>
  <si>
    <t>1304 Summit Ste #1</t>
  </si>
  <si>
    <t>972-412-0197</t>
  </si>
  <si>
    <t>H-400-18296-971393</t>
  </si>
  <si>
    <t>ASME Welder</t>
  </si>
  <si>
    <t>ASME Code Hand Welder (x-ray quality).</t>
  </si>
  <si>
    <t>H-400-18297-193218</t>
  </si>
  <si>
    <t>817-326-5118</t>
  </si>
  <si>
    <t>H-400-18270-132276</t>
  </si>
  <si>
    <t>H-400-18276-806727</t>
  </si>
  <si>
    <t>SECO GROUPE, INC</t>
  </si>
  <si>
    <t>1175 NE 125 ST,</t>
  </si>
  <si>
    <t>SUITE 612</t>
  </si>
  <si>
    <t>305-892-0680</t>
  </si>
  <si>
    <t>Sauk</t>
  </si>
  <si>
    <t>H-400-18307-743830</t>
  </si>
  <si>
    <t>Rock Property Maintenance, Ltd.</t>
  </si>
  <si>
    <t>118 Robins Nest Lane</t>
  </si>
  <si>
    <t>610-842-6000</t>
  </si>
  <si>
    <t>TAMPA</t>
  </si>
  <si>
    <t>H-400-18292-155351</t>
  </si>
  <si>
    <t>CENTRAL LAWN &amp; LANDSCAPE, LLC.</t>
  </si>
  <si>
    <t>2405 S. PRAIRIE RD.</t>
  </si>
  <si>
    <t>P.O. BOX 1753</t>
  </si>
  <si>
    <t>405-743-4376</t>
  </si>
  <si>
    <t>H-400-18191-108035</t>
  </si>
  <si>
    <t>BC Chop LLC</t>
  </si>
  <si>
    <t>Beaver Creek Chophouse</t>
  </si>
  <si>
    <t>15 West Thomas Place (physical)</t>
  </si>
  <si>
    <t>PO Box 4022, Avon, CO 81620 (mailing)</t>
  </si>
  <si>
    <t>970-845-0555</t>
  </si>
  <si>
    <t>H-400-18249-923793</t>
  </si>
  <si>
    <t>Bridge Hospitality LLC</t>
  </si>
  <si>
    <t>Beaver Run Resort</t>
  </si>
  <si>
    <t>620 Village Rd</t>
  </si>
  <si>
    <t>P. O. Box 2115</t>
  </si>
  <si>
    <t>970-453-6000</t>
  </si>
  <si>
    <t>H-400-18236-261471</t>
  </si>
  <si>
    <t>Marriott Resorts Hospitality Corporation</t>
  </si>
  <si>
    <t>Marriott Vacation Club for Marriott's Mountain Valley Lodge</t>
  </si>
  <si>
    <t>655 Columbine Road</t>
  </si>
  <si>
    <t>970-453-8500</t>
  </si>
  <si>
    <t>H-400-18285-764901</t>
  </si>
  <si>
    <t>FAIR RIDE ENTERTAINMENT, LLC</t>
  </si>
  <si>
    <t>9912 PENINSULAR DR</t>
  </si>
  <si>
    <t>[PO BOX 1931. GIBSONTON, FL 33534]</t>
  </si>
  <si>
    <t>813-677-4987</t>
  </si>
  <si>
    <t>H-400-18249-005621</t>
  </si>
  <si>
    <t>JD Forestry, LLC</t>
  </si>
  <si>
    <t>2695 Merriman Rd.</t>
  </si>
  <si>
    <t>541-951-6661</t>
  </si>
  <si>
    <t>H-400-18257-950586</t>
  </si>
  <si>
    <t>Dean Contracting Company, Inc.</t>
  </si>
  <si>
    <t>340 County Road 158</t>
  </si>
  <si>
    <t>512-268-1233</t>
  </si>
  <si>
    <t>H-400-18241-012359</t>
  </si>
  <si>
    <t>Advantage Corp</t>
  </si>
  <si>
    <t>1920 Medina Rd</t>
  </si>
  <si>
    <t>440-773-8196</t>
  </si>
  <si>
    <t>BRANISLAV HRUZ, CO, LPA</t>
  </si>
  <si>
    <t>BRANISLAV HRUZ</t>
  </si>
  <si>
    <t>MENTOR</t>
  </si>
  <si>
    <t>H-400-18228-747016</t>
  </si>
  <si>
    <t>720 N. 17th St, Unit 10</t>
  </si>
  <si>
    <t>Rancho Cordova</t>
  </si>
  <si>
    <t>H-400-18193-258635</t>
  </si>
  <si>
    <t>Green Forestry,LLC</t>
  </si>
  <si>
    <t>11395 Redbud Lane</t>
  </si>
  <si>
    <t>434-906-9709</t>
  </si>
  <si>
    <t>Gates</t>
  </si>
  <si>
    <t>H-400-18212-437173</t>
  </si>
  <si>
    <t>Housekeeping Attendant/Room Attendant</t>
  </si>
  <si>
    <t>H-400-18248-928457</t>
  </si>
  <si>
    <t>Oscar's Septic Tank Services</t>
  </si>
  <si>
    <t>118 Willow Terrace</t>
  </si>
  <si>
    <t>78640-8700</t>
  </si>
  <si>
    <t>512-753-9495</t>
  </si>
  <si>
    <t>THE RESENDEZ LAW FIRM, PLLC</t>
  </si>
  <si>
    <t>ADRIAN RESENDEZ</t>
  </si>
  <si>
    <t>Septic Tank Installer, Excavator</t>
  </si>
  <si>
    <t>Septic Tank Servicers and Sewer Pipe Cleaners</t>
  </si>
  <si>
    <t>H-400-18235-787559</t>
  </si>
  <si>
    <t>Kathleen O'Connell Racing Stable</t>
  </si>
  <si>
    <t>4611 South University Drive</t>
  </si>
  <si>
    <t>Suite 208</t>
  </si>
  <si>
    <t>Davie</t>
  </si>
  <si>
    <t>305-389-2589</t>
  </si>
  <si>
    <t>H-400-18275-674064</t>
  </si>
  <si>
    <t>H-400-18260-407258</t>
  </si>
  <si>
    <t>ATP Restaurant INC</t>
  </si>
  <si>
    <t>Cobblestones of Lowell</t>
  </si>
  <si>
    <t>91 Dutton Street</t>
  </si>
  <si>
    <t>Lowell</t>
  </si>
  <si>
    <t>978-970-2282</t>
  </si>
  <si>
    <t>Waiters/Waitress</t>
  </si>
  <si>
    <t>H-400-18263-201641</t>
  </si>
  <si>
    <t>Hard Core, Inc. (AR)</t>
  </si>
  <si>
    <t>453 Highway 50W</t>
  </si>
  <si>
    <t>mailing: P.O. Box 232  Centerville, TN 37033</t>
  </si>
  <si>
    <t>931-729-3587</t>
  </si>
  <si>
    <t>Wreath Roller</t>
  </si>
  <si>
    <t>Floral Designers</t>
  </si>
  <si>
    <t>Ashley</t>
  </si>
  <si>
    <t>H-400-18197-117971</t>
  </si>
  <si>
    <t>Prep Cooks</t>
  </si>
  <si>
    <t>H-400-18262-478980</t>
  </si>
  <si>
    <t>Elk Country Motels, Inc.</t>
  </si>
  <si>
    <t>dba Antler Inn/49er Inn and Suites</t>
  </si>
  <si>
    <t>43 W. Pearl</t>
  </si>
  <si>
    <t>mailing: PO Box 575  Jackson, WY 83001</t>
  </si>
  <si>
    <t>307-733-2535</t>
  </si>
  <si>
    <t>H-400-18222-164091</t>
  </si>
  <si>
    <t>Lutsen Mountains Corporation</t>
  </si>
  <si>
    <t>467 Ski Hill Road</t>
  </si>
  <si>
    <t>Lutsen</t>
  </si>
  <si>
    <t>218-406-1320</t>
  </si>
  <si>
    <t>H-400-18170-116252</t>
  </si>
  <si>
    <t>Lasting Impressions Landscape Contractors, Inc.</t>
  </si>
  <si>
    <t>Physical: 600 Crain Highway</t>
  </si>
  <si>
    <t>Mailing: PO Box 1581, Bowie, MD 20717</t>
  </si>
  <si>
    <t>Upper Marlboro</t>
  </si>
  <si>
    <t>301-249-2332</t>
  </si>
  <si>
    <t>H-400-18239-524536</t>
  </si>
  <si>
    <t>Carl Potter Forestry INC.</t>
  </si>
  <si>
    <t>11092 Chula Road</t>
  </si>
  <si>
    <t>Plainview</t>
  </si>
  <si>
    <t>501-620-0275</t>
  </si>
  <si>
    <t>Forest Conservation Worker</t>
  </si>
  <si>
    <t>RUSSELVILLE</t>
  </si>
  <si>
    <t>POPE</t>
  </si>
  <si>
    <t>H-400-18256-280140</t>
  </si>
  <si>
    <t>H-400-18269-831890</t>
  </si>
  <si>
    <t>H-400-18275-362192</t>
  </si>
  <si>
    <t>BIEBER FARMS CRAWFISH, INC.</t>
  </si>
  <si>
    <t>1628 BIEBER ROAD</t>
  </si>
  <si>
    <t>MAMOU</t>
  </si>
  <si>
    <t>337-468-4492</t>
  </si>
  <si>
    <t>H-400-18190-082577</t>
  </si>
  <si>
    <t>Montage Enterprises, Inc</t>
  </si>
  <si>
    <t>140 State Route 94</t>
  </si>
  <si>
    <t>P.O. Box 631</t>
  </si>
  <si>
    <t>Blairstown</t>
  </si>
  <si>
    <t>908-362-5353</t>
  </si>
  <si>
    <t>REGER RIZZO &amp; DARNALL LLP</t>
  </si>
  <si>
    <t>CHERYLLE CORPUZ</t>
  </si>
  <si>
    <t>PHILADELPHIA</t>
  </si>
  <si>
    <t>Mechanical Engineer</t>
  </si>
  <si>
    <t>Mechanical Engineers</t>
  </si>
  <si>
    <t>Mechanical Engineering</t>
  </si>
  <si>
    <t>H-400-18253-107037</t>
  </si>
  <si>
    <t>Altra, Inc.</t>
  </si>
  <si>
    <t>1591 E. Old Philadelphia Road</t>
  </si>
  <si>
    <t>Elkton</t>
  </si>
  <si>
    <t>410-392-0880</t>
  </si>
  <si>
    <t>Maintenance Mechanic Helpers</t>
  </si>
  <si>
    <t>Cecil</t>
  </si>
  <si>
    <t>H-400-18235-134951</t>
  </si>
  <si>
    <t>Alan Goldberg Racing Stable</t>
  </si>
  <si>
    <t>140 Swimming River Road</t>
  </si>
  <si>
    <t>Colts Neck</t>
  </si>
  <si>
    <t>908-875-4287</t>
  </si>
  <si>
    <t>H-400-18275-292992</t>
  </si>
  <si>
    <t>Hard Core, Inc. (LA)</t>
  </si>
  <si>
    <t>Sikes</t>
  </si>
  <si>
    <t>Winn</t>
  </si>
  <si>
    <t>H-400-18225-909953</t>
  </si>
  <si>
    <t>John C Kimmel Racing Stable South LLC</t>
  </si>
  <si>
    <t>87 River Drive</t>
  </si>
  <si>
    <t>Tequesta</t>
  </si>
  <si>
    <t>516-328-8852</t>
  </si>
  <si>
    <t>H-400-18276-386545</t>
  </si>
  <si>
    <t>Mike Edrick Stables, Inc.</t>
  </si>
  <si>
    <t>2848 Triunfo Canyon Road</t>
  </si>
  <si>
    <t>Agoura Hills</t>
  </si>
  <si>
    <t>818-706-1541</t>
  </si>
  <si>
    <t>H-400-18240-119136</t>
  </si>
  <si>
    <t>Bargee Farms, Inc.</t>
  </si>
  <si>
    <t>472 Cedar Run Road</t>
  </si>
  <si>
    <t>Allison Park</t>
  </si>
  <si>
    <t>412-767-5348</t>
  </si>
  <si>
    <t>Law Office of Shawn Friestad</t>
  </si>
  <si>
    <t>Shawn Friestad</t>
  </si>
  <si>
    <t>Bellingham</t>
  </si>
  <si>
    <t>GRAND PRIX HORSE SHOW GROOM</t>
  </si>
  <si>
    <t>H-400-18225-588653</t>
  </si>
  <si>
    <t>George Weaver Racing Stable, LLC</t>
  </si>
  <si>
    <t>8415 Belize Place</t>
  </si>
  <si>
    <t>954-650-8056</t>
  </si>
  <si>
    <t>H-400-18228-024925</t>
  </si>
  <si>
    <t>HIWASSEE PACKAGING, INC</t>
  </si>
  <si>
    <t>124 APPALACHIAN DR</t>
  </si>
  <si>
    <t>37321-5938</t>
  </si>
  <si>
    <t>423-570-9486</t>
  </si>
  <si>
    <t>GRANT, KONVALINKA &amp; HARRISON</t>
  </si>
  <si>
    <t>DAVID ELLIOTT</t>
  </si>
  <si>
    <t>CHATTANOOGA</t>
  </si>
  <si>
    <t>Packer</t>
  </si>
  <si>
    <t>H-400-18207-110565</t>
  </si>
  <si>
    <t>La Indiana LLC</t>
  </si>
  <si>
    <t>221 N. Hogan Street</t>
  </si>
  <si>
    <t>Suite 400</t>
  </si>
  <si>
    <t>Jacksonville</t>
  </si>
  <si>
    <t>781-367-7967</t>
  </si>
  <si>
    <t>Polo Horse Groom/Rider</t>
  </si>
  <si>
    <t>H-400-18284-831742</t>
  </si>
  <si>
    <t>Diamond T Trailer Manufacturing Co</t>
  </si>
  <si>
    <t>429157 State Highway 3</t>
  </si>
  <si>
    <t>Rattan</t>
  </si>
  <si>
    <t>580-587-2432</t>
  </si>
  <si>
    <t>Material Mover</t>
  </si>
  <si>
    <t>H-400-18269-610968</t>
  </si>
  <si>
    <t>Beaucoup Crawfish of Eunice</t>
  </si>
  <si>
    <t>Riceland Crawfish</t>
  </si>
  <si>
    <t>101 South East Street</t>
  </si>
  <si>
    <t>Eunice</t>
  </si>
  <si>
    <t>337-457-1811</t>
  </si>
  <si>
    <t>St. Landry</t>
  </si>
  <si>
    <t>H-400-18183-072057</t>
  </si>
  <si>
    <t>281-333-7734</t>
  </si>
  <si>
    <t>H-400-18205-155049</t>
  </si>
  <si>
    <t>Lift Operator</t>
  </si>
  <si>
    <t>General Studies</t>
  </si>
  <si>
    <t>H-400-18305-719130</t>
  </si>
  <si>
    <t>AMC FREIGHT FORWARDER CORP</t>
  </si>
  <si>
    <t>AMC MOVING</t>
  </si>
  <si>
    <t>8270 LEHIGH AVE, STE 1</t>
  </si>
  <si>
    <t>MORTON</t>
  </si>
  <si>
    <t>224-600-2211</t>
  </si>
  <si>
    <t>NANDIN NAMJILSUREN</t>
  </si>
  <si>
    <t>MORTON GROVE</t>
  </si>
  <si>
    <t>Proper way to lift, pack, wrap eqp</t>
  </si>
  <si>
    <t>Morton Grove</t>
  </si>
  <si>
    <t>United States</t>
  </si>
  <si>
    <t>ILLINOIS JOB LINK</t>
  </si>
  <si>
    <t>H-400-18288-288307</t>
  </si>
  <si>
    <t>D &amp; C PRIDE OF TEXAS SHOWS INC.</t>
  </si>
  <si>
    <t>PRIDE OF TEXAS SHOWS</t>
  </si>
  <si>
    <t>2510 LEROY PARKWAY</t>
  </si>
  <si>
    <t>(MAIL: P.O. BOX 130, ELM MOTT, TX. 76640)</t>
  </si>
  <si>
    <t>ELM MOTT</t>
  </si>
  <si>
    <t>254-495-0527</t>
  </si>
  <si>
    <t>Kingsville</t>
  </si>
  <si>
    <t>Kleberg</t>
  </si>
  <si>
    <t>H-400-18257-698020</t>
  </si>
  <si>
    <t>Sous Chef (Nikkei)</t>
  </si>
  <si>
    <t>H-400-18271-567418</t>
  </si>
  <si>
    <t>Earth Industries, LLC</t>
  </si>
  <si>
    <t>1017 Steamboat Dr.</t>
  </si>
  <si>
    <t>541-261-6713</t>
  </si>
  <si>
    <t>H-400-18218-696641</t>
  </si>
  <si>
    <t>WAKE</t>
  </si>
  <si>
    <t>H-400-18270-086433</t>
  </si>
  <si>
    <t>H-400-17319-036519</t>
  </si>
  <si>
    <t>PowderReef Property LLC</t>
  </si>
  <si>
    <t>Peak Ski Racing Academy</t>
  </si>
  <si>
    <t>6080 Canyon Peak Ranch</t>
  </si>
  <si>
    <t>Silver Sage Road</t>
  </si>
  <si>
    <t>435-901-8448</t>
  </si>
  <si>
    <t>PASCUAL LAW, PLLC</t>
  </si>
  <si>
    <t>MARGARET PASCUAL</t>
  </si>
  <si>
    <t>Ski Racing Coach</t>
  </si>
  <si>
    <t>Wasatch</t>
  </si>
  <si>
    <t>H-400-18247-364855</t>
  </si>
  <si>
    <t>H-400-18215-100203</t>
  </si>
  <si>
    <t>712-202-1133</t>
  </si>
  <si>
    <t>LAWRENCE</t>
  </si>
  <si>
    <t xml:space="preserve">WOODBURY </t>
  </si>
  <si>
    <t>H-400-18263-891515</t>
  </si>
  <si>
    <t>Acadia Processors, LLC</t>
  </si>
  <si>
    <t>919 West 2nd Street</t>
  </si>
  <si>
    <t>PO Box 249, Crowley, LA 70527 (mailing)</t>
  </si>
  <si>
    <t>337-783-6220</t>
  </si>
  <si>
    <t>H-400-18285-233529</t>
  </si>
  <si>
    <t>ACTIVEPDF, INC.</t>
  </si>
  <si>
    <t>28202 CABOT ROAD, SUITE 155</t>
  </si>
  <si>
    <t>LAGUNA NIGUEL</t>
  </si>
  <si>
    <t>CA</t>
  </si>
  <si>
    <t>949-582-9002</t>
  </si>
  <si>
    <t>Data Capture Template Designer</t>
  </si>
  <si>
    <t>Office Clerks, General</t>
  </si>
  <si>
    <t>H-400-18322-841840</t>
  </si>
  <si>
    <t>Viking Fence</t>
  </si>
  <si>
    <t>9602 Gray Blvd.</t>
  </si>
  <si>
    <t>512-837-6411</t>
  </si>
  <si>
    <t>Helper Carpenter</t>
  </si>
  <si>
    <t>H-400-18318-521313</t>
  </si>
  <si>
    <t>Vince's Logs &amp; Limbs</t>
  </si>
  <si>
    <t>20 Orchard Ln</t>
  </si>
  <si>
    <t>972-722-8733</t>
  </si>
  <si>
    <t>Tree trimmers and pruners</t>
  </si>
  <si>
    <t>H-400-18275-230567</t>
  </si>
  <si>
    <t>H-400-18304-266785</t>
  </si>
  <si>
    <t>EVANS UNITED SHOWS, INC.</t>
  </si>
  <si>
    <t>2997 NW PLOTSKY</t>
  </si>
  <si>
    <t>(MAIL: PO BOX 126, PLATTSBURG MO 64477)</t>
  </si>
  <si>
    <t>PLATTSBURG</t>
  </si>
  <si>
    <t>816-309-5968</t>
  </si>
  <si>
    <t>Plattsburg</t>
  </si>
  <si>
    <t>H-400-18299-892929</t>
  </si>
  <si>
    <t>Diversified Labor, LLC - Mine Group</t>
  </si>
  <si>
    <t>Wauchula</t>
  </si>
  <si>
    <t>Hardee</t>
  </si>
  <si>
    <t>H-400-18316-920526</t>
  </si>
  <si>
    <t>Chapman Outdoors, LLC</t>
  </si>
  <si>
    <t>1217 Brumlow Ave.</t>
  </si>
  <si>
    <t>Southlake</t>
  </si>
  <si>
    <t>817-608-0660</t>
  </si>
  <si>
    <t>H-400-18307-575994</t>
  </si>
  <si>
    <t>Marana</t>
  </si>
  <si>
    <t>H-400-18269-110263</t>
  </si>
  <si>
    <t>UNIMEX LOGISTICS,LLC</t>
  </si>
  <si>
    <t>1100 HIGH LOWE DR</t>
  </si>
  <si>
    <t>956-213-8150</t>
  </si>
  <si>
    <t>H-400-18317-196326</t>
  </si>
  <si>
    <t>PRIDE AMUSEMENTS OF MISSOURI, INC.</t>
  </si>
  <si>
    <t>PRIDE AMUSEMENTS</t>
  </si>
  <si>
    <t>3834 W 7TH</t>
  </si>
  <si>
    <t>(Mail: PO Box 486, Joplin MO 64802)</t>
  </si>
  <si>
    <t>JOPLIN</t>
  </si>
  <si>
    <t>219-851-7711</t>
  </si>
  <si>
    <t>Joplin</t>
  </si>
  <si>
    <t>H-400-18253-601836</t>
  </si>
  <si>
    <t>H-400-18306-081931</t>
  </si>
  <si>
    <t>ORMIC CONCESSIONS, INC</t>
  </si>
  <si>
    <t>15 CALLE ANACUA</t>
  </si>
  <si>
    <t>BROWNSVILLE</t>
  </si>
  <si>
    <t>956-605-9360</t>
  </si>
  <si>
    <t>Brownsville</t>
  </si>
  <si>
    <t>H-400-18325-020105</t>
  </si>
  <si>
    <t>Proscape Landscaping Inc</t>
  </si>
  <si>
    <t>2905 B Howard Lane</t>
  </si>
  <si>
    <t>512-990-1118</t>
  </si>
  <si>
    <t>H-400-18269-158621</t>
  </si>
  <si>
    <t>Hermosa Beach</t>
  </si>
  <si>
    <t>H-400-18295-943454</t>
  </si>
  <si>
    <t>Dolan's Outdoor Services, LLC</t>
  </si>
  <si>
    <t>56 SHRONTZ LANE</t>
  </si>
  <si>
    <t>PO BOX 207</t>
  </si>
  <si>
    <t>724-350-1351</t>
  </si>
  <si>
    <t>H-400-18262-996120</t>
  </si>
  <si>
    <t>Marucci Bat Company</t>
  </si>
  <si>
    <t>5818 McCann Drive</t>
  </si>
  <si>
    <t>225-291-2552</t>
  </si>
  <si>
    <t>Woodworkers/Laborer</t>
  </si>
  <si>
    <t>Woodworking Machine Setters, Operators, and</t>
  </si>
  <si>
    <t>H-400-18306-956948</t>
  </si>
  <si>
    <t>4 Harko Court</t>
  </si>
  <si>
    <t>Essex</t>
  </si>
  <si>
    <t>443-503-7200</t>
  </si>
  <si>
    <t>H-400-18306-169492</t>
  </si>
  <si>
    <t>Mean Green Lawn &amp; Landscape, LLC</t>
  </si>
  <si>
    <t>3417 County Road 920</t>
  </si>
  <si>
    <t>817-995-0324</t>
  </si>
  <si>
    <t>H-400-18267-162290</t>
  </si>
  <si>
    <t>Copper Rock Nursery, LLC</t>
  </si>
  <si>
    <t>10944 Fitzhugh Rd</t>
  </si>
  <si>
    <t>512-301-5100</t>
  </si>
  <si>
    <t>H-400-18322-139939</t>
  </si>
  <si>
    <t>Nature's Re-Creations</t>
  </si>
  <si>
    <t>1917 Meyer Drury Dr</t>
  </si>
  <si>
    <t>Arnold</t>
  </si>
  <si>
    <t>636-223-2330</t>
  </si>
  <si>
    <t>H-400-18305-004459</t>
  </si>
  <si>
    <t>English Turn Property Owners Association</t>
  </si>
  <si>
    <t>One Club House Drive</t>
  </si>
  <si>
    <t>504-391-8000</t>
  </si>
  <si>
    <t>H-400-18261-365677</t>
  </si>
  <si>
    <t>Laborers</t>
  </si>
  <si>
    <t>H-400-18306-673264</t>
  </si>
  <si>
    <t>Fineline Landscape Construction and Maintenance Corp</t>
  </si>
  <si>
    <t>7934 Newark Road</t>
  </si>
  <si>
    <t>Imlay City</t>
  </si>
  <si>
    <t>810-338-2754</t>
  </si>
  <si>
    <t>Lapeer</t>
  </si>
  <si>
    <t>H-400-18285-770608</t>
  </si>
  <si>
    <t>H-400-18323-920586</t>
  </si>
  <si>
    <t>Geissler Tree Farms, Inc.</t>
  </si>
  <si>
    <t>1051 Cross Keys Road</t>
  </si>
  <si>
    <t>mailing: PO Box 756  Leesport, PA 19533</t>
  </si>
  <si>
    <t>Leesport</t>
  </si>
  <si>
    <t>610-926-4264</t>
  </si>
  <si>
    <t>Berks</t>
  </si>
  <si>
    <t>H-400-18263-201622</t>
  </si>
  <si>
    <t>Sprout Forestry Inc</t>
  </si>
  <si>
    <t>576 Maverick St</t>
  </si>
  <si>
    <t>541-944-1381</t>
  </si>
  <si>
    <t>H-400-18299-879059</t>
  </si>
  <si>
    <t>3204 Rowe Lane</t>
  </si>
  <si>
    <t>H-400-18236-658956</t>
  </si>
  <si>
    <t>Green Hills Landscaping &amp; Construction, Co.</t>
  </si>
  <si>
    <t>806 Woodrow Street</t>
  </si>
  <si>
    <t>817-275-0710</t>
  </si>
  <si>
    <t>Grand Prairie</t>
  </si>
  <si>
    <t>H-400-18317-273886</t>
  </si>
  <si>
    <t>CR Horticulture &amp; Irrigation Solutions, LLC</t>
  </si>
  <si>
    <t>9729 N. IH 35</t>
  </si>
  <si>
    <t>512-836-5100</t>
  </si>
  <si>
    <t>H-400-18318-199106</t>
  </si>
  <si>
    <t>Shamrock Landscaping, LLC</t>
  </si>
  <si>
    <t>26205 65th Avenue S</t>
  </si>
  <si>
    <t>Kent</t>
  </si>
  <si>
    <t>253-395-7370</t>
  </si>
  <si>
    <t>H-400-18239-717210</t>
  </si>
  <si>
    <t>Sonesta International Hotels Corporation</t>
  </si>
  <si>
    <t>Sonesta Resort Hilton Head Island</t>
  </si>
  <si>
    <t>H-400-18227-997545</t>
  </si>
  <si>
    <t>Reyes KY Frame, Inc.</t>
  </si>
  <si>
    <t>221 Brome Drive</t>
  </si>
  <si>
    <t>859-576-5930</t>
  </si>
  <si>
    <t>Helpers-Carpenters</t>
  </si>
  <si>
    <t>H-400-18324-365282</t>
  </si>
  <si>
    <t>Spring Creek Nursery of Arkansas</t>
  </si>
  <si>
    <t>275 Airport Loop</t>
  </si>
  <si>
    <t>479-899-6615</t>
  </si>
  <si>
    <t>Benton</t>
  </si>
  <si>
    <t>H-400-18296-667371</t>
  </si>
  <si>
    <t>DiSabatino Landscaping and Tree Service, Inc.</t>
  </si>
  <si>
    <t>471 B and O Lane</t>
  </si>
  <si>
    <t>302-764-0408</t>
  </si>
  <si>
    <t>H-400-18319-449671</t>
  </si>
  <si>
    <t>HERDER PLUMBING LLC</t>
  </si>
  <si>
    <t>Helper of Pool laborer</t>
  </si>
  <si>
    <t>H-400-18306-995681</t>
  </si>
  <si>
    <t>DEVILLE'S LAWN SERVICE II LLC</t>
  </si>
  <si>
    <t>8421 NEAL LANE</t>
  </si>
  <si>
    <t>MORGANZA</t>
  </si>
  <si>
    <t>225-718-6193</t>
  </si>
  <si>
    <t>POINTE COUPEE</t>
  </si>
  <si>
    <t>H-400-18268-090055</t>
  </si>
  <si>
    <t>R&amp;J Triple A LLC</t>
  </si>
  <si>
    <t>The Grounds Guys of Edmond</t>
  </si>
  <si>
    <t>717 Evergreen Street</t>
  </si>
  <si>
    <t>Mailing:  PO Box 5084, Edmond, OK 73083</t>
  </si>
  <si>
    <t>Edmond</t>
  </si>
  <si>
    <t>405-757-3181</t>
  </si>
  <si>
    <t>H-400-18277-229314</t>
  </si>
  <si>
    <t>R &amp; R &amp;quot;1818&amp;quot; Landscape LP</t>
  </si>
  <si>
    <t>Terra Management Services</t>
  </si>
  <si>
    <t>3940 Dunvale Rd.</t>
  </si>
  <si>
    <t>713-462-5017</t>
  </si>
  <si>
    <t>H-400-18323-167282</t>
  </si>
  <si>
    <t>Manuden Farms</t>
  </si>
  <si>
    <t>4001 NW 130th Avenue</t>
  </si>
  <si>
    <t>352-351-8380</t>
  </si>
  <si>
    <t>WYATT, TARRANT &amp; COMBS, LLP</t>
  </si>
  <si>
    <t>GLEN KREBS</t>
  </si>
  <si>
    <t>H-400-18261-654446</t>
  </si>
  <si>
    <t>B. H. Landscaping, Inc.</t>
  </si>
  <si>
    <t>U. S. Lawns of Northwest Arkansas</t>
  </si>
  <si>
    <t>518 Spring Creek Road</t>
  </si>
  <si>
    <t>479-426-5627</t>
  </si>
  <si>
    <t>Small Engine Mechanic</t>
  </si>
  <si>
    <t>Outdoor Power Equipment and Other Small Engine</t>
  </si>
  <si>
    <t>H-400-18221-790465</t>
  </si>
  <si>
    <t>GLYNN YOUNG'S LANDSCAPING AND NURSERY CENTER OF KENTUCKY, INC.</t>
  </si>
  <si>
    <t>150 Mill St.</t>
  </si>
  <si>
    <t>859-881-8111</t>
  </si>
  <si>
    <t>JESSAMINE</t>
  </si>
  <si>
    <t>H-400-18299-930982</t>
  </si>
  <si>
    <t>CCG GREENERY INC</t>
  </si>
  <si>
    <t>44222 GREENERY LANE</t>
  </si>
  <si>
    <t>301-373-2596</t>
  </si>
  <si>
    <t>ST MARY'S</t>
  </si>
  <si>
    <t>H-400-18304-746337</t>
  </si>
  <si>
    <t>PETE CHAVEZ CONCRETE</t>
  </si>
  <si>
    <t>YES INDEED CONCRETE, LLC</t>
  </si>
  <si>
    <t>6410 ENGLEWOOD AVENUE</t>
  </si>
  <si>
    <t>LUBBOCK</t>
  </si>
  <si>
    <t>806-252-0132</t>
  </si>
  <si>
    <t>Lubbock</t>
  </si>
  <si>
    <t>H-400-18306-289066</t>
  </si>
  <si>
    <t>Maldonado Landscaping</t>
  </si>
  <si>
    <t>3603 Memorial Blvd.</t>
  </si>
  <si>
    <t>Kerrville</t>
  </si>
  <si>
    <t>830-896-6869</t>
  </si>
  <si>
    <t>Kerr</t>
  </si>
  <si>
    <t>H-400-18307-592232</t>
  </si>
  <si>
    <t>H-400-18247-822413</t>
  </si>
  <si>
    <t>H-400-18305-299412</t>
  </si>
  <si>
    <t>Southern Turf Lawn &amp; Landscape, LLC</t>
  </si>
  <si>
    <t>24069 Ferry Landing Dr.</t>
  </si>
  <si>
    <t>225-806-5148</t>
  </si>
  <si>
    <t>H-400-18116-576415</t>
  </si>
  <si>
    <t>207-641-0717</t>
  </si>
  <si>
    <t>HOUSEKEEPERS</t>
  </si>
  <si>
    <t>Landscape Services</t>
  </si>
  <si>
    <t>H-400-18250-857216</t>
  </si>
  <si>
    <t>JJ &amp; D Construction LLC</t>
  </si>
  <si>
    <t>6441 39th St</t>
  </si>
  <si>
    <t>Mailing: P.O. Box 537, Nederland, TX 77627</t>
  </si>
  <si>
    <t>Groves</t>
  </si>
  <si>
    <t>409-548-0828</t>
  </si>
  <si>
    <t>H-400-18307-629602</t>
  </si>
  <si>
    <t>Native Resources International, Inc.</t>
  </si>
  <si>
    <t>1540 W Happy Valley Rd</t>
  </si>
  <si>
    <t>623-869-6757</t>
  </si>
  <si>
    <t>H-400-18278-364280</t>
  </si>
  <si>
    <t>Table Rock Forestry Inc.</t>
  </si>
  <si>
    <t>718 Gilman Rd.</t>
  </si>
  <si>
    <t>541-840-3980</t>
  </si>
  <si>
    <t>H-400-18323-918727</t>
  </si>
  <si>
    <t>GUADAGNO &amp; SONS AMUSEMENTS</t>
  </si>
  <si>
    <t>G&amp;S SHOWS</t>
  </si>
  <si>
    <t>12842 VALLEY VIEW ST. #103</t>
  </si>
  <si>
    <t>GARDEN GROVE</t>
  </si>
  <si>
    <t>92845-0000</t>
  </si>
  <si>
    <t>714-893-1336</t>
  </si>
  <si>
    <t>Temple City</t>
  </si>
  <si>
    <t>H-400-18243-555791</t>
  </si>
  <si>
    <t>Paradise Lawn and Maintenance Inc.</t>
  </si>
  <si>
    <t>23355 Bat Cave Rd</t>
  </si>
  <si>
    <t>210-825-1699</t>
  </si>
  <si>
    <t>H-400-18319-556949</t>
  </si>
  <si>
    <t>Johnson Lawn &amp; Landscape, Inc.</t>
  </si>
  <si>
    <t>2318 Antioch Pk</t>
  </si>
  <si>
    <t>615-599-4677</t>
  </si>
  <si>
    <t>H-400-18298-846876</t>
  </si>
  <si>
    <t>Deep Forest Services</t>
  </si>
  <si>
    <t>2140 Fairlane Road</t>
  </si>
  <si>
    <t>Yreka</t>
  </si>
  <si>
    <t>530-722-4414</t>
  </si>
  <si>
    <t>Siskiyou</t>
  </si>
  <si>
    <t>H-400-18305-616808</t>
  </si>
  <si>
    <t>Chick Landscaping, Inc.</t>
  </si>
  <si>
    <t>9710 Lark Trail</t>
  </si>
  <si>
    <t>254-947-9150</t>
  </si>
  <si>
    <t>H-400-18236-568820</t>
  </si>
  <si>
    <t>Country Acres Landscaping, LLC</t>
  </si>
  <si>
    <t>71 Britton Road</t>
  </si>
  <si>
    <t>Mailing: P.O. Box 727, Flemington, NJ 08822</t>
  </si>
  <si>
    <t>Stockton</t>
  </si>
  <si>
    <t>908-806-6448</t>
  </si>
  <si>
    <t>H-400-18270-094203</t>
  </si>
  <si>
    <t>M &amp; M Concrete Inc.</t>
  </si>
  <si>
    <t>5501 Woodrow Road</t>
  </si>
  <si>
    <t>Mailing : PO Box 64176, Lubbock, TX 79464</t>
  </si>
  <si>
    <t>806-863-4214</t>
  </si>
  <si>
    <t>H-400-18312-949915</t>
  </si>
  <si>
    <t>PEACE RIVER CONCESSIONS LLC</t>
  </si>
  <si>
    <t>1830 IRONWOOD CT</t>
  </si>
  <si>
    <t>VENICE</t>
  </si>
  <si>
    <t>34293-0000</t>
  </si>
  <si>
    <t>941-809-8866</t>
  </si>
  <si>
    <t>Venice</t>
  </si>
  <si>
    <t>Sarasota</t>
  </si>
  <si>
    <t>H-400-18291-445173</t>
  </si>
  <si>
    <t>FMWB, INC.</t>
  </si>
  <si>
    <t>2030 Lovers Ln</t>
  </si>
  <si>
    <t>Krum</t>
  </si>
  <si>
    <t>214-543-3730</t>
  </si>
  <si>
    <t>H-400-18310-311945</t>
  </si>
  <si>
    <t>CAROLINA CONTRACTING &amp; MANAGEMENT, LLC</t>
  </si>
  <si>
    <t>415 MINTURN AVENUE</t>
  </si>
  <si>
    <t>ROCKINGHAM</t>
  </si>
  <si>
    <t>919-599-1337</t>
  </si>
  <si>
    <t>Hamlet</t>
  </si>
  <si>
    <t>H-400-18283-780065</t>
  </si>
  <si>
    <t>Gunite Express, LP</t>
  </si>
  <si>
    <t>38138 Highway Department Rd</t>
  </si>
  <si>
    <t>Mailing: 1127 Eldridge Parkway, Ste 300 Box 372 Houston, TX 77077</t>
  </si>
  <si>
    <t>Pearl River</t>
  </si>
  <si>
    <t>817-379-6871</t>
  </si>
  <si>
    <t>Gunite Finishers</t>
  </si>
  <si>
    <t>Theodore</t>
  </si>
  <si>
    <t>Mobile</t>
  </si>
  <si>
    <t>H-400-18309-854193</t>
  </si>
  <si>
    <t>Brad Byrne Complete Lawn Maintenance</t>
  </si>
  <si>
    <t>377 School Lane</t>
  </si>
  <si>
    <t>610-275-4727</t>
  </si>
  <si>
    <t>H-400-18281-340012</t>
  </si>
  <si>
    <t>Teche Farm Supply</t>
  </si>
  <si>
    <t>2100 South Canal St.</t>
  </si>
  <si>
    <t>Jeanerette</t>
  </si>
  <si>
    <t>337-276-6711</t>
  </si>
  <si>
    <t>Mechanic Laborer</t>
  </si>
  <si>
    <t>St. Mary Parish</t>
  </si>
  <si>
    <t>H-400-18284-727467</t>
  </si>
  <si>
    <t>Arkoma Enterprise Inc</t>
  </si>
  <si>
    <t>Rocklahoma Stone</t>
  </si>
  <si>
    <t>906 S. 67th Lane</t>
  </si>
  <si>
    <t>479-432-2327</t>
  </si>
  <si>
    <t>Rock Splitter Laborer</t>
  </si>
  <si>
    <t>Keota</t>
  </si>
  <si>
    <t>H-400-18318-306495</t>
  </si>
  <si>
    <t>Woodpecker Cabinets, Inc.</t>
  </si>
  <si>
    <t>2301 Hwy 380</t>
  </si>
  <si>
    <t>903-455-7734</t>
  </si>
  <si>
    <t>Carpenter's Helper</t>
  </si>
  <si>
    <t>H-400-18221-346729</t>
  </si>
  <si>
    <t>Nature's Way, Inc.</t>
  </si>
  <si>
    <t>1412 Production Drive</t>
  </si>
  <si>
    <t>859-282-7119</t>
  </si>
  <si>
    <t>H-400-18304-382554</t>
  </si>
  <si>
    <t>Simpson Landscape Maintenance, Inc.</t>
  </si>
  <si>
    <t>1300 Summit Ave.</t>
  </si>
  <si>
    <t>Ste. B</t>
  </si>
  <si>
    <t>972-578-1985</t>
  </si>
  <si>
    <t>H-400-18305-460143</t>
  </si>
  <si>
    <t>301 Brushy Creek Rd., Ste. 108</t>
  </si>
  <si>
    <t>H-400-18307-689224</t>
  </si>
  <si>
    <t>APACHE ECOLOGICAL SERVICE, INC</t>
  </si>
  <si>
    <t>9921 KLEPPEL ROAD</t>
  </si>
  <si>
    <t>TOMBALL</t>
  </si>
  <si>
    <t>713-829-0533</t>
  </si>
  <si>
    <t>FOSTER LLP</t>
  </si>
  <si>
    <t>DOROTHEE MITCHELL</t>
  </si>
  <si>
    <t>WEST LAKE HILLS</t>
  </si>
  <si>
    <t>Planting Laborer</t>
  </si>
  <si>
    <t>Honey Grove</t>
  </si>
  <si>
    <t>Fannin</t>
  </si>
  <si>
    <t>H-400-18295-559859</t>
  </si>
  <si>
    <t>LUSA OKC, LLC</t>
  </si>
  <si>
    <t>9213 S. Sunnylane Rd.</t>
  </si>
  <si>
    <t>H-400-18248-411314</t>
  </si>
  <si>
    <t>Hittle Landscaping Inc</t>
  </si>
  <si>
    <t>17778 Sun Park Drive</t>
  </si>
  <si>
    <t>Westfield</t>
  </si>
  <si>
    <t>317-896-5697</t>
  </si>
  <si>
    <t>H-400-18284-991125</t>
  </si>
  <si>
    <t>East Texas Landscaping and Fencing</t>
  </si>
  <si>
    <t>2242 CR 2308</t>
  </si>
  <si>
    <t>903-439-5239</t>
  </si>
  <si>
    <t>H-400-18241-546170</t>
  </si>
  <si>
    <t>Pitzer's Lawn Management, Inc.</t>
  </si>
  <si>
    <t>11401 S. Broadway</t>
  </si>
  <si>
    <t>405-844-8908</t>
  </si>
  <si>
    <t>H-400-18305-300553</t>
  </si>
  <si>
    <t>H-400-18306-658632</t>
  </si>
  <si>
    <t>McFall &amp; Berry Special Landscape Services, Inc.</t>
  </si>
  <si>
    <t>5037-B Backlick Road</t>
  </si>
  <si>
    <t>Mailing: P.O. Box 1680, Annandale, VA 22003</t>
  </si>
  <si>
    <t>703-642-0146</t>
  </si>
  <si>
    <t>Mt. Airy</t>
  </si>
  <si>
    <t>H-400-18305-970217</t>
  </si>
  <si>
    <t>Curby's Lawn &amp; Garden, LLC</t>
  </si>
  <si>
    <t>14835 S. Gardner Rd.</t>
  </si>
  <si>
    <t>mailing: P. O. Box 301  Olathe, KS 66051</t>
  </si>
  <si>
    <t>913-764-6159</t>
  </si>
  <si>
    <t>H-400-18239-736736</t>
  </si>
  <si>
    <t>Ideal Landscape Management Inc.</t>
  </si>
  <si>
    <t>Ideal Landscape Group</t>
  </si>
  <si>
    <t>6252 Olsen Road</t>
  </si>
  <si>
    <t>314-892-9500</t>
  </si>
  <si>
    <t>St Louis</t>
  </si>
  <si>
    <t>H-400-18306-748392</t>
  </si>
  <si>
    <t>Forestier Lawn Service, LLC</t>
  </si>
  <si>
    <t>605 W 16th Street</t>
  </si>
  <si>
    <t>337-458-1228</t>
  </si>
  <si>
    <t>Landscape and Groundskeeping Worker</t>
  </si>
  <si>
    <t>Acadia parish</t>
  </si>
  <si>
    <t>H-400-18304-428671</t>
  </si>
  <si>
    <t>GREEN ACRES LANDSCAPE AND DESIGN, INC.</t>
  </si>
  <si>
    <t>GREEN ACRES LANDSCAPE AND MAINTENANCE, LLC</t>
  </si>
  <si>
    <t>3431 SENOUR ROAD</t>
  </si>
  <si>
    <t>317-862-4310</t>
  </si>
  <si>
    <t>IN</t>
  </si>
  <si>
    <t>H-400-18306-848833</t>
  </si>
  <si>
    <t>JAMES RIVER NURSERIES, INC</t>
  </si>
  <si>
    <t>13244 ashland road</t>
  </si>
  <si>
    <t>ashland</t>
  </si>
  <si>
    <t>804-798-2020</t>
  </si>
  <si>
    <t>H-400-18281-956067</t>
  </si>
  <si>
    <t>THE MOWER MEDIC INC</t>
  </si>
  <si>
    <t>SPRINKLERS PLUS</t>
  </si>
  <si>
    <t>3288 TOWER ROAD</t>
  </si>
  <si>
    <t>NEWBURGH</t>
  </si>
  <si>
    <t>812-858-1325</t>
  </si>
  <si>
    <t>IRRIGATION HELPER</t>
  </si>
  <si>
    <t>WARRICK</t>
  </si>
  <si>
    <t>H-400-18278-110140</t>
  </si>
  <si>
    <t>Highlanders Forest LLC</t>
  </si>
  <si>
    <t>2348 Beall Ln</t>
  </si>
  <si>
    <t>541-664-2831</t>
  </si>
  <si>
    <t>H-400-18246-669873</t>
  </si>
  <si>
    <t>Turf Tamer, Inc.</t>
  </si>
  <si>
    <t>2204 Airport Rd. W.</t>
  </si>
  <si>
    <t>Fort Payne</t>
  </si>
  <si>
    <t>256-845-9060</t>
  </si>
  <si>
    <t>DE KALB</t>
  </si>
  <si>
    <t>H-400-18304-827358</t>
  </si>
  <si>
    <t>PROVIDENCE LANDSCAPE GROUP</t>
  </si>
  <si>
    <t>4901 BROOKSHIRE BLVD.</t>
  </si>
  <si>
    <t>704-586-0201</t>
  </si>
  <si>
    <t>Mecklenberg</t>
  </si>
  <si>
    <t>H-400-18307-076308</t>
  </si>
  <si>
    <t>Damn Good Services Landscaping LLC</t>
  </si>
  <si>
    <t>2622 West 4th Street</t>
  </si>
  <si>
    <t>610-505-4263</t>
  </si>
  <si>
    <t>H-400-18305-074286</t>
  </si>
  <si>
    <t>The Greenwood Group, LLC</t>
  </si>
  <si>
    <t>4577 Hwy. Z</t>
  </si>
  <si>
    <t>636-398-8800</t>
  </si>
  <si>
    <t>H-400-18246-765712</t>
  </si>
  <si>
    <t>Huntsville</t>
  </si>
  <si>
    <t>H-400-18250-582587</t>
  </si>
  <si>
    <t>Botanica Gardens, Inc.</t>
  </si>
  <si>
    <t>1601 Rebsamen Park Road</t>
  </si>
  <si>
    <t>501-614-3000</t>
  </si>
  <si>
    <t>H-400-18306-893308</t>
  </si>
  <si>
    <t>THE BRIDGE BUILDERS OF ALABAMA, LLC</t>
  </si>
  <si>
    <t>231 APPLEGATE TRACE</t>
  </si>
  <si>
    <t>PELHAM</t>
  </si>
  <si>
    <t>205-663-6501</t>
  </si>
  <si>
    <t>Pelham</t>
  </si>
  <si>
    <t>H-400-18277-664259</t>
  </si>
  <si>
    <t>The Lawnsmith Inc</t>
  </si>
  <si>
    <t>7900 Excelsior Blvd. Suite 2800</t>
  </si>
  <si>
    <t>952-937-5000</t>
  </si>
  <si>
    <t>lawn care laborer</t>
  </si>
  <si>
    <t>H-400-18249-984788</t>
  </si>
  <si>
    <t>Southern Oak Services LLC</t>
  </si>
  <si>
    <t>Scott &amp; Company Landscape</t>
  </si>
  <si>
    <t>2245 Ave G, Ste #222</t>
  </si>
  <si>
    <t>Mailing: PO Box 389, Bay City, TX 77404-0389</t>
  </si>
  <si>
    <t>Bay City</t>
  </si>
  <si>
    <t>979-245-9091</t>
  </si>
  <si>
    <t>H-400-18253-245273</t>
  </si>
  <si>
    <t>H-400-18268-749514</t>
  </si>
  <si>
    <t>Robert Bradley Landscaping Inc</t>
  </si>
  <si>
    <t>276 Durie Ave.</t>
  </si>
  <si>
    <t>201-768-6761</t>
  </si>
  <si>
    <t>H-400-18313-103198</t>
  </si>
  <si>
    <t>Pro Green Maintenance Group Inc.</t>
  </si>
  <si>
    <t>3878 North Prairie Road</t>
  </si>
  <si>
    <t>765-836-4866</t>
  </si>
  <si>
    <t>H-400-18322-785791</t>
  </si>
  <si>
    <t>Nichols Erosion Control, Inc.</t>
  </si>
  <si>
    <t>27032 State Hwy 144</t>
  </si>
  <si>
    <t>Smithville</t>
  </si>
  <si>
    <t>580-244-3531</t>
  </si>
  <si>
    <t>H-400-18325-252019</t>
  </si>
  <si>
    <t>The ALG Corp</t>
  </si>
  <si>
    <t>Image Landscape Management, Inc.</t>
  </si>
  <si>
    <t>528 N. Cowan Ave.</t>
  </si>
  <si>
    <t>972-353-2775</t>
  </si>
  <si>
    <t>H-400-18221-449574</t>
  </si>
  <si>
    <t>Lowe Pools, Inc.</t>
  </si>
  <si>
    <t>8832 South US Hwy 25</t>
  </si>
  <si>
    <t>Corbin</t>
  </si>
  <si>
    <t>606-528-3112</t>
  </si>
  <si>
    <t>Janitors, and Cleaners, Except Maids and Housekeeping Cleaners</t>
  </si>
  <si>
    <t>Whitley</t>
  </si>
  <si>
    <t>H-400-18309-210893</t>
  </si>
  <si>
    <t>H-400-18248-844644</t>
  </si>
  <si>
    <t>BAM Turf Company</t>
  </si>
  <si>
    <t>BAM Outdoor, Inc.</t>
  </si>
  <si>
    <t>2919 State Road 32 East</t>
  </si>
  <si>
    <t>Mailing: P.O. Box 2132, Noblesville, IN 46061</t>
  </si>
  <si>
    <t>317-896-1414</t>
  </si>
  <si>
    <t>H-400-18262-837055</t>
  </si>
  <si>
    <t>Golf Maintenance</t>
  </si>
  <si>
    <t>H-400-18261-378039</t>
  </si>
  <si>
    <t>GoreCon, Inc.</t>
  </si>
  <si>
    <t>3240 Bristol Road</t>
  </si>
  <si>
    <t>Chalfont</t>
  </si>
  <si>
    <t>267-880-0890</t>
  </si>
  <si>
    <t>H-400-18257-241971</t>
  </si>
  <si>
    <t>Landry's Professional Lawn &amp; Landscape, Inc</t>
  </si>
  <si>
    <t>598 E. Purnell Dr.</t>
  </si>
  <si>
    <t>469-470-1115</t>
  </si>
  <si>
    <t>H-400-18302-106915</t>
  </si>
  <si>
    <t>Myers Landscape Management Inc</t>
  </si>
  <si>
    <t>301 NW 104th Street (Street)</t>
  </si>
  <si>
    <t>PO Box 13617, Oklahoma City, OK 73113 (Mailing)</t>
  </si>
  <si>
    <t>405-210-5296</t>
  </si>
  <si>
    <t>Painter</t>
  </si>
  <si>
    <t>H-400-18289-984466</t>
  </si>
  <si>
    <t>H-400-18290-996914</t>
  </si>
  <si>
    <t>Kitchen Assistant</t>
  </si>
  <si>
    <t>H-400-18308-156657</t>
  </si>
  <si>
    <t>Texas Fifth Wall Roofing Systems, Inc.</t>
  </si>
  <si>
    <t>Texas Fifth Wall</t>
  </si>
  <si>
    <t>3300 Duke Road</t>
  </si>
  <si>
    <t>512-926-7835</t>
  </si>
  <si>
    <t>Helper - Roofer</t>
  </si>
  <si>
    <t>H-400-18302-526203</t>
  </si>
  <si>
    <t>H-400-18290-179330</t>
  </si>
  <si>
    <t>E&amp;C CONSTRUCTION COMPANY</t>
  </si>
  <si>
    <t>209 D. St.</t>
  </si>
  <si>
    <t>MARFA</t>
  </si>
  <si>
    <t>847-280-0674</t>
  </si>
  <si>
    <t>Marfa</t>
  </si>
  <si>
    <t>Presidio</t>
  </si>
  <si>
    <t>H-400-18247-532386</t>
  </si>
  <si>
    <t>Epling Landscaping and Lawn Service Inc</t>
  </si>
  <si>
    <t>33747 Snickersville Tnpk, Suite 109</t>
  </si>
  <si>
    <t>540-554-8228</t>
  </si>
  <si>
    <t>H-400-18239-592218</t>
  </si>
  <si>
    <t>R&amp;R LANDSCAPING MAINTENANCE</t>
  </si>
  <si>
    <t>REYNOLDS BROTHERS LANDSCAPING</t>
  </si>
  <si>
    <t>5 SPRING LANE</t>
  </si>
  <si>
    <t>610-883-7206</t>
  </si>
  <si>
    <t>H-400-18301-030787</t>
  </si>
  <si>
    <t>KOVITCH &amp; SON HORTICULTURAL SERVICES</t>
  </si>
  <si>
    <t>519 PENNCREST DRIVE</t>
  </si>
  <si>
    <t>LANGHORNE</t>
  </si>
  <si>
    <t>215-752-4038</t>
  </si>
  <si>
    <t>Langhorne</t>
  </si>
  <si>
    <t>H-400-18334-595937</t>
  </si>
  <si>
    <t>J &amp; B SALES AND SERVICE, INC.</t>
  </si>
  <si>
    <t>910 CR 541</t>
  </si>
  <si>
    <t>SUMTERVILLE</t>
  </si>
  <si>
    <t>352-793-9124</t>
  </si>
  <si>
    <t>Webster</t>
  </si>
  <si>
    <t>Sumter</t>
  </si>
  <si>
    <t>H-400-18231-467153</t>
  </si>
  <si>
    <t>ASPEN VALLEY SKI AND SNOWBOARD CLUB</t>
  </si>
  <si>
    <t>300 AVSC DRIVE</t>
  </si>
  <si>
    <t>ASPEN</t>
  </si>
  <si>
    <t>970-205-5113</t>
  </si>
  <si>
    <t>SKI COACH</t>
  </si>
  <si>
    <t>Pitkin</t>
  </si>
  <si>
    <t>H-400-18240-738927</t>
  </si>
  <si>
    <t>AKS-SnoCo, LLC</t>
  </si>
  <si>
    <t>2406 East County Road 60</t>
  </si>
  <si>
    <t>970-568-7633</t>
  </si>
  <si>
    <t>Larimer</t>
  </si>
  <si>
    <t>H-400-18257-009377</t>
  </si>
  <si>
    <t>H-400-18257-842548</t>
  </si>
  <si>
    <t>Sommelier/Mixologist</t>
  </si>
  <si>
    <t>Certification or associate's degree</t>
  </si>
  <si>
    <t>As a Sommelier</t>
  </si>
  <si>
    <t>H-400-18270-317290</t>
  </si>
  <si>
    <t>Pipe Fitter/Fabricator</t>
  </si>
  <si>
    <t>H-400-18276-857535</t>
  </si>
  <si>
    <t>H-400-18268-712741</t>
  </si>
  <si>
    <t>Morton Concessions, Inc.</t>
  </si>
  <si>
    <t>4506 Twisted Tree Cove</t>
  </si>
  <si>
    <t>Mailing: PO Box 90205 Austin, TX 78709</t>
  </si>
  <si>
    <t>512-892-1664</t>
  </si>
  <si>
    <t>H-400-18274-063763</t>
  </si>
  <si>
    <t>GREEN-TEE GOLF, INC.</t>
  </si>
  <si>
    <t>898 FRIEDMAN LANE</t>
  </si>
  <si>
    <t>PO BOX 9434</t>
  </si>
  <si>
    <t>PADUCAH</t>
  </si>
  <si>
    <t>270-442-9723</t>
  </si>
  <si>
    <t>Landscaping &amp; Groundskeepers Worker I</t>
  </si>
  <si>
    <t>H-400-18254-842053</t>
  </si>
  <si>
    <t>Miles Cars LLC</t>
  </si>
  <si>
    <t>MILES The Auto Spa</t>
  </si>
  <si>
    <t>100 Market Exchange Ct.</t>
  </si>
  <si>
    <t>615-786-1000</t>
  </si>
  <si>
    <t>Car Washer</t>
  </si>
  <si>
    <t>H-400-18250-292757</t>
  </si>
  <si>
    <t>The Recovery Team, Inc.</t>
  </si>
  <si>
    <t>509 N. Federal Highway</t>
  </si>
  <si>
    <t>Lake Park</t>
  </si>
  <si>
    <t>561-632-7922</t>
  </si>
  <si>
    <t>DEVORE LAW GROUP, P.A.</t>
  </si>
  <si>
    <t>JEFFREY DEVORE</t>
  </si>
  <si>
    <t>PALM BEACH GARDENS</t>
  </si>
  <si>
    <t>Technical Writer</t>
  </si>
  <si>
    <t>Technical Writers</t>
  </si>
  <si>
    <t>Communication</t>
  </si>
  <si>
    <t>H-400-18277-024682</t>
  </si>
  <si>
    <t>Edgewater Beach Resort Management</t>
  </si>
  <si>
    <t>Resort Collection</t>
  </si>
  <si>
    <t>11212 Beach Front Rd</t>
  </si>
  <si>
    <t>850-233-7594</t>
  </si>
  <si>
    <t>Hotel Desk/Reservation Clerk</t>
  </si>
  <si>
    <t>H-400-18275-419712</t>
  </si>
  <si>
    <t>Sunrise Reforestation, Inc.</t>
  </si>
  <si>
    <t>32874 Hwy 99E</t>
  </si>
  <si>
    <t>P.O Box 199</t>
  </si>
  <si>
    <t>Tangent</t>
  </si>
  <si>
    <t>541-791-9549</t>
  </si>
  <si>
    <t>Forestry worker</t>
  </si>
  <si>
    <t>Linn</t>
  </si>
  <si>
    <t>H-400-18256-467643</t>
  </si>
  <si>
    <t>ELIZABETH ALICYN PRYNE</t>
  </si>
  <si>
    <t>1207 W 47TH AVE</t>
  </si>
  <si>
    <t>UNIT B</t>
  </si>
  <si>
    <t>ANCHORAGE</t>
  </si>
  <si>
    <t>406-381-2212</t>
  </si>
  <si>
    <t>Anchorage</t>
  </si>
  <si>
    <t>H-400-18269-708187</t>
  </si>
  <si>
    <t>Elswick &amp; Elswick, Inc</t>
  </si>
  <si>
    <t>DBA Green Tree</t>
  </si>
  <si>
    <t>885 Marlboro Rd.</t>
  </si>
  <si>
    <t>Lothian</t>
  </si>
  <si>
    <t>410-741-0776</t>
  </si>
  <si>
    <t>Laborer/Tree Climber</t>
  </si>
  <si>
    <t>H-400-18245-862748</t>
  </si>
  <si>
    <t>CBV Partners, LLC</t>
  </si>
  <si>
    <t>dba Cowboy Village Resort</t>
  </si>
  <si>
    <t>120  South Flat Creek Drive</t>
  </si>
  <si>
    <t>mailing: PO Box 38  Jackson WY 83001</t>
  </si>
  <si>
    <t>307-733-3121</t>
  </si>
  <si>
    <t>H-400-18289-914924</t>
  </si>
  <si>
    <t>Chesterfield Tailoring &amp; Alterations</t>
  </si>
  <si>
    <t>121 Hilltown Village Center</t>
  </si>
  <si>
    <t>636-536-9970</t>
  </si>
  <si>
    <t>Seamstress/ Tailor</t>
  </si>
  <si>
    <t>Tailors, Dressmakers, and Custom Sewers</t>
  </si>
  <si>
    <t>H-400-18256-954563</t>
  </si>
  <si>
    <t>Acres West Equestrian Center, Inc.</t>
  </si>
  <si>
    <t>23200 Mulholland Hwy</t>
  </si>
  <si>
    <t>Calabasas</t>
  </si>
  <si>
    <t>818-591-7190</t>
  </si>
  <si>
    <t>H-400-18292-815087</t>
  </si>
  <si>
    <t>BROOKS CONCESSIONS, LLC</t>
  </si>
  <si>
    <t>[1527 GAUSE BLVD. 300 SLIDELL, LA 80458]</t>
  </si>
  <si>
    <t>985-960-3015</t>
  </si>
  <si>
    <t>H-400-18261-190359</t>
  </si>
  <si>
    <t>NASS, LLC</t>
  </si>
  <si>
    <t>North Atlantic Snow Service</t>
  </si>
  <si>
    <t>76 Depot Road</t>
  </si>
  <si>
    <t>PO Box 839</t>
  </si>
  <si>
    <t>Epping</t>
  </si>
  <si>
    <t>603-828-6469</t>
  </si>
  <si>
    <t>Rockingham</t>
  </si>
  <si>
    <t>H-400-18306-216875</t>
  </si>
  <si>
    <t>Professional Irrigation Systems, LLC</t>
  </si>
  <si>
    <t>304 TCW Ct.</t>
  </si>
  <si>
    <t>Lake St. Louis</t>
  </si>
  <si>
    <t>636-695-7800</t>
  </si>
  <si>
    <t>H-400-18275-341984</t>
  </si>
  <si>
    <t>Crawfish Plant Laborer</t>
  </si>
  <si>
    <t>H-400-18256-511004</t>
  </si>
  <si>
    <t>Shane's of Shreveport</t>
  </si>
  <si>
    <t>Shane's Seafood and Bar-BQ</t>
  </si>
  <si>
    <t>9176 Mansfield Road</t>
  </si>
  <si>
    <t>318-687-5015</t>
  </si>
  <si>
    <t>Kitchen Workers</t>
  </si>
  <si>
    <t>H-400-18233-491547</t>
  </si>
  <si>
    <t>CHUCKS TRACTOR &amp; LANDSCAPING LLC</t>
  </si>
  <si>
    <t>1747 HWY 317</t>
  </si>
  <si>
    <t>FRANKLIN</t>
  </si>
  <si>
    <t>337-578-0734</t>
  </si>
  <si>
    <t>Managing Member</t>
  </si>
  <si>
    <t>saint mary</t>
  </si>
  <si>
    <t>H-400-18173-227493</t>
  </si>
  <si>
    <t>LAM-CHAN HOUSEHOLD</t>
  </si>
  <si>
    <t>240 CHATEAU DRIVE</t>
  </si>
  <si>
    <t>LOS ALTOS</t>
  </si>
  <si>
    <t>310-903-7756</t>
  </si>
  <si>
    <t>special-needs nanny</t>
  </si>
  <si>
    <t>child development for special-needs children</t>
  </si>
  <si>
    <t>los Altos</t>
  </si>
  <si>
    <t>Santa Clara, CA</t>
  </si>
  <si>
    <t>H-400-18246-093793</t>
  </si>
  <si>
    <t>Williams Forestry and Associates LLC</t>
  </si>
  <si>
    <t>123 Farm House Road</t>
  </si>
  <si>
    <t>Calhoun</t>
  </si>
  <si>
    <t>706-629-0353</t>
  </si>
  <si>
    <t>Gordon</t>
  </si>
  <si>
    <t>H-400-18233-005228</t>
  </si>
  <si>
    <t>Goundkeepers</t>
  </si>
  <si>
    <t>H-400-18170-343110</t>
  </si>
  <si>
    <t>Solem Concessions, Inc.</t>
  </si>
  <si>
    <t>951 Hillwind Road NE</t>
  </si>
  <si>
    <t>Minneapolis</t>
  </si>
  <si>
    <t>507-261-2161</t>
  </si>
  <si>
    <t>Traveling Food Worker</t>
  </si>
  <si>
    <t>Ramsey</t>
  </si>
  <si>
    <t>H-400-18258-820034</t>
  </si>
  <si>
    <t>H-400-18255-464071</t>
  </si>
  <si>
    <t>Chesnut Forestry Services, Inc.</t>
  </si>
  <si>
    <t>78 Cheryl Drive SW</t>
  </si>
  <si>
    <t>Rome</t>
  </si>
  <si>
    <t>706-936-0699</t>
  </si>
  <si>
    <t>H-400-18258-343760</t>
  </si>
  <si>
    <t>Teton Club Owners Association</t>
  </si>
  <si>
    <t>Teton Club</t>
  </si>
  <si>
    <t>3340 West Cody Lane</t>
  </si>
  <si>
    <t>PO Box 350</t>
  </si>
  <si>
    <t>307-733-9777</t>
  </si>
  <si>
    <t>Trefonas Law, P.C.</t>
  </si>
  <si>
    <t>Rosslyn Read</t>
  </si>
  <si>
    <t>Housekeeping Attendant</t>
  </si>
  <si>
    <t>H-400-18240-097704</t>
  </si>
  <si>
    <t>GARRETSON STONE, LLC</t>
  </si>
  <si>
    <t>319 FRED LUSK RD</t>
  </si>
  <si>
    <t>MORRISON</t>
  </si>
  <si>
    <t>931-635-2450</t>
  </si>
  <si>
    <t>H-400-18208-843122</t>
  </si>
  <si>
    <t>Norpol USA, LLC</t>
  </si>
  <si>
    <t>115 Industrial Drive</t>
  </si>
  <si>
    <t>715-785-8000</t>
  </si>
  <si>
    <t>BORENE LAW FIRM, P.A.</t>
  </si>
  <si>
    <t>GEORGE MAXWELL</t>
  </si>
  <si>
    <t>Pelting Center Worker</t>
  </si>
  <si>
    <t>H-400-18243-302121</t>
  </si>
  <si>
    <t>H-400-18289-841728</t>
  </si>
  <si>
    <t>RUI, INC.</t>
  </si>
  <si>
    <t>VILLAGE GARDENER</t>
  </si>
  <si>
    <t>PO BOX 9802</t>
  </si>
  <si>
    <t>7955 S Porcupine Creek Rd, Jackson, WY 83001</t>
  </si>
  <si>
    <t>307-739-9497</t>
  </si>
  <si>
    <t>H-400-18283-814810</t>
  </si>
  <si>
    <t>H-400-18256-640601</t>
  </si>
  <si>
    <t>Seafood Processing Technician (Pollock Roe)</t>
  </si>
  <si>
    <t>Aleutians Islands West</t>
  </si>
  <si>
    <t>H-400-13058-075497</t>
  </si>
  <si>
    <t>Equinox Inc.</t>
  </si>
  <si>
    <t>138 Swigert Ave</t>
  </si>
  <si>
    <t>859-983-3964</t>
  </si>
  <si>
    <t>H-400-18277-261537</t>
  </si>
  <si>
    <t>Sand Point</t>
  </si>
  <si>
    <t>H-400-18295-790300</t>
  </si>
  <si>
    <t>LandCare - Nashville</t>
  </si>
  <si>
    <t>3530 Central Pike, Suite 107</t>
  </si>
  <si>
    <t>615-889-6110</t>
  </si>
  <si>
    <t>H-400-18297-811535</t>
  </si>
  <si>
    <t>JMK ENTERPRISE</t>
  </si>
  <si>
    <t>James kifer</t>
  </si>
  <si>
    <t>1240 TABERNACLE RD SE</t>
  </si>
  <si>
    <t>256-565-3371</t>
  </si>
  <si>
    <t>Animal trainers</t>
  </si>
  <si>
    <t>morgan</t>
  </si>
  <si>
    <t>H-400-18246-501779</t>
  </si>
  <si>
    <t>Aeroscape Park City, LLC</t>
  </si>
  <si>
    <t>8488 S. State St.</t>
  </si>
  <si>
    <t>Midvale</t>
  </si>
  <si>
    <t>801-569-2383</t>
  </si>
  <si>
    <t>H-400-18235-350092</t>
  </si>
  <si>
    <t>WVSR, LLC</t>
  </si>
  <si>
    <t>Waterville Valley Ski Resort</t>
  </si>
  <si>
    <t>1 Ski Area Road</t>
  </si>
  <si>
    <t>PO Box 540</t>
  </si>
  <si>
    <t>Waterville Valley</t>
  </si>
  <si>
    <t>603-236-8311</t>
  </si>
  <si>
    <t>Grafton</t>
  </si>
  <si>
    <t>H-400-18236-517794</t>
  </si>
  <si>
    <t>Handal Racing , LLC</t>
  </si>
  <si>
    <t>172 Crocus Ave.</t>
  </si>
  <si>
    <t>954-270-4234</t>
  </si>
  <si>
    <t>H-400-18260-753219</t>
  </si>
  <si>
    <t>Loomis Enterprises Inc</t>
  </si>
  <si>
    <t>dba Days Inn</t>
  </si>
  <si>
    <t>301 Madison Avenue</t>
  </si>
  <si>
    <t>mailing: P.O. Box 1110  West Yellowstone MT 59758</t>
  </si>
  <si>
    <t>406-646-9332</t>
  </si>
  <si>
    <t>H-400-18283-091484</t>
  </si>
  <si>
    <t>H-400-18218-150155</t>
  </si>
  <si>
    <t>San Patricio County</t>
  </si>
  <si>
    <t>WORK IN TEXAS</t>
  </si>
  <si>
    <t>H-400-18179-310798</t>
  </si>
  <si>
    <t>The Resendez Law Firm, PLLC</t>
  </si>
  <si>
    <t>Adrian Resendez</t>
  </si>
  <si>
    <t>H-400-18289-651741</t>
  </si>
  <si>
    <t>MP Forestry, Inc.</t>
  </si>
  <si>
    <t>2941 Crater Lake Avenue</t>
  </si>
  <si>
    <t>541-646-8695</t>
  </si>
  <si>
    <t>H-400-18288-912114</t>
  </si>
  <si>
    <t>Cook I</t>
  </si>
  <si>
    <t>H-400-18275-992753</t>
  </si>
  <si>
    <t>Woodgrove Farm, Inc.</t>
  </si>
  <si>
    <t>2908 Avenida Pimentera</t>
  </si>
  <si>
    <t>Carlsbad</t>
  </si>
  <si>
    <t>760-815-2958</t>
  </si>
  <si>
    <t>Rancho Santa Fe</t>
  </si>
  <si>
    <t>H-400-18284-069359</t>
  </si>
  <si>
    <t>CROSSROADS CONSTRUCTION SERVICES,  INC.</t>
  </si>
  <si>
    <t>CROSSROADS CONSTRUCTION</t>
  </si>
  <si>
    <t>1736 FLINT HILL PARK LANE</t>
  </si>
  <si>
    <t>WENTZVILLE</t>
  </si>
  <si>
    <t>636-477-5909</t>
  </si>
  <si>
    <t>SINTSIRMAS AND MUELLER CO. L.P.A.</t>
  </si>
  <si>
    <t>CAROLINE MUELLER</t>
  </si>
  <si>
    <t>TWINSBURG</t>
  </si>
  <si>
    <t>ASBESTOS REMOVAL WORKER</t>
  </si>
  <si>
    <t>Hazardous Materials Removal Workers</t>
  </si>
  <si>
    <t>H-400-18233-240057</t>
  </si>
  <si>
    <t>LOPEZ CONCESSIONS, LLC</t>
  </si>
  <si>
    <t>602-763-1372</t>
  </si>
  <si>
    <t>H-400-18276-895231</t>
  </si>
  <si>
    <t>Karazissis Brothers, Inc</t>
  </si>
  <si>
    <t>Far West Farms</t>
  </si>
  <si>
    <t>5155 Old Scandia Lane</t>
  </si>
  <si>
    <t>818-591-2180</t>
  </si>
  <si>
    <t>H-400-18297-234947</t>
  </si>
  <si>
    <t>UTILITY HAND</t>
  </si>
  <si>
    <t>H-400-18317-827358</t>
  </si>
  <si>
    <t>Grizzly Bear Lawn Care, LLC</t>
  </si>
  <si>
    <t>1836 Old US Hwy. 40</t>
  </si>
  <si>
    <t>573-256-8873</t>
  </si>
  <si>
    <t>H-400-18319-008581</t>
  </si>
  <si>
    <t>H-400-18271-207433</t>
  </si>
  <si>
    <t>Dura-Trac Flooring</t>
  </si>
  <si>
    <t>272 James Burr Blvd</t>
  </si>
  <si>
    <t>Kearneysville</t>
  </si>
  <si>
    <t>304-728-2500</t>
  </si>
  <si>
    <t>JEFFERSON</t>
  </si>
  <si>
    <t>H-400-18278-809103</t>
  </si>
  <si>
    <t>Round Meadow Farm, LLC</t>
  </si>
  <si>
    <t>650-325-0196</t>
  </si>
  <si>
    <t>H-400-18319-592810</t>
  </si>
  <si>
    <t>Cemetery Services, Inc.</t>
  </si>
  <si>
    <t>2280 West 21st. Ave.</t>
  </si>
  <si>
    <t>Covington</t>
  </si>
  <si>
    <t>985-892-5007</t>
  </si>
  <si>
    <t>H-400-18305-650902</t>
  </si>
  <si>
    <t>THREE RIVER FARM SUPPLY INC</t>
  </si>
  <si>
    <t>5340 HWY 84 E</t>
  </si>
  <si>
    <t>P.O. BOX 1570 FERRIDAY LA 71334 MAILING ADDRESS</t>
  </si>
  <si>
    <t>318-336-4292</t>
  </si>
  <si>
    <t>laborers</t>
  </si>
  <si>
    <t>CONCORDIA</t>
  </si>
  <si>
    <t>H-400-18307-275892</t>
  </si>
  <si>
    <t>Arizona Wholesale Growers, Inc.</t>
  </si>
  <si>
    <t>24032 N 19th Ave</t>
  </si>
  <si>
    <t>623-581-3100</t>
  </si>
  <si>
    <t>H-400-18319-723751</t>
  </si>
  <si>
    <t>Gulf Coast Environmental Contractors, Inc.</t>
  </si>
  <si>
    <t>251 E. Johnson Ave.</t>
  </si>
  <si>
    <t>850-433-6770</t>
  </si>
  <si>
    <t>Escambia</t>
  </si>
  <si>
    <t>H-400-18306-887069</t>
  </si>
  <si>
    <t>TC DUGAN ENTERPRISES, INC.</t>
  </si>
  <si>
    <t>CRUTCHEE'S CREAM</t>
  </si>
  <si>
    <t>5142 DELANEY COURT</t>
  </si>
  <si>
    <t>760-889-7124</t>
  </si>
  <si>
    <t>H-400-18324-173063</t>
  </si>
  <si>
    <t>Columbia Grounds Management, Inc.</t>
  </si>
  <si>
    <t>2020 Daniels Road</t>
  </si>
  <si>
    <t>mailing: P.O. Box 2068  Ellicott City, MD 21043</t>
  </si>
  <si>
    <t>Ellicott City</t>
  </si>
  <si>
    <t>410-418-4808</t>
  </si>
  <si>
    <t>Grounds Maintenance Specialist</t>
  </si>
  <si>
    <t>H-400-18318-326549</t>
  </si>
  <si>
    <t>Bowen's Landscape Services, Inc.</t>
  </si>
  <si>
    <t>1865 McGee Ln Ste I</t>
  </si>
  <si>
    <t>972-317-7489</t>
  </si>
  <si>
    <t>H-400-18321-001412</t>
  </si>
  <si>
    <t>Lawnovations, Inc</t>
  </si>
  <si>
    <t>2930 W Skelly Dr</t>
  </si>
  <si>
    <t>918-361-5296</t>
  </si>
  <si>
    <t>H-400-18318-006957</t>
  </si>
  <si>
    <t>H-400-18316-002735</t>
  </si>
  <si>
    <t>H-400-18298-237476</t>
  </si>
  <si>
    <t>LOUIS &amp; CLAIRE CONCESSIONS LLC</t>
  </si>
  <si>
    <t>3010 GOVALLE AVE</t>
  </si>
  <si>
    <t>(MAIL: P.O. BOX 90816. AUSTIN, TX. 78709)</t>
  </si>
  <si>
    <t>512-619-2510</t>
  </si>
  <si>
    <t>H-400-18277-344980</t>
  </si>
  <si>
    <t>Westco Grounds Maintenance Co, Inc.</t>
  </si>
  <si>
    <t>12350 Taylor Rd</t>
  </si>
  <si>
    <t>713-466-1822</t>
  </si>
  <si>
    <t>H-400-18170-002357</t>
  </si>
  <si>
    <t>Superior Midway Games, LLC.</t>
  </si>
  <si>
    <t>mailing:  PO Box 238</t>
  </si>
  <si>
    <t>physical:  3350 SW Deggeller Ct, Palm City, FL  34990</t>
  </si>
  <si>
    <t>Stuart</t>
  </si>
  <si>
    <t>772-215-2223</t>
  </si>
  <si>
    <t>H-400-18319-698481</t>
  </si>
  <si>
    <t>Wells Landscaping &amp; Lawn Care, Inc.</t>
  </si>
  <si>
    <t>15848 Willow Point Court</t>
  </si>
  <si>
    <t>314-568-8135</t>
  </si>
  <si>
    <t>H-400-18299-274434</t>
  </si>
  <si>
    <t>Pro-Lawns, Inc.</t>
  </si>
  <si>
    <t>2026 Oberhelman Rd.</t>
  </si>
  <si>
    <t>Mailing address: PO Box 577, O'Fallon, MO 63366</t>
  </si>
  <si>
    <t>314-568-8721</t>
  </si>
  <si>
    <t>H-400-18297-879101</t>
  </si>
  <si>
    <t>500 PM</t>
  </si>
  <si>
    <t>H-400-18228-086190</t>
  </si>
  <si>
    <t>Hotel Framing Construction</t>
  </si>
  <si>
    <t>H-400-18305-871995</t>
  </si>
  <si>
    <t>JAMES RIVER GROUNDS MANAGEMENT</t>
  </si>
  <si>
    <t>11008 WASHINGTON HIGHWAY</t>
  </si>
  <si>
    <t>804-550-3500</t>
  </si>
  <si>
    <t>Glen Allen</t>
  </si>
  <si>
    <t>H-400-18306-251079</t>
  </si>
  <si>
    <t>Kees Lawn Care, LLC</t>
  </si>
  <si>
    <t>3910 Richland Circle</t>
  </si>
  <si>
    <t>225-907-3449</t>
  </si>
  <si>
    <t>H-400-18240-651382</t>
  </si>
  <si>
    <t>Alamo Amusements Inc.</t>
  </si>
  <si>
    <t>722 Colwyn Pass</t>
  </si>
  <si>
    <t>210-410-1919</t>
  </si>
  <si>
    <t>H-400-18305-213228</t>
  </si>
  <si>
    <t>Dyna-Mist Irrigation Co.</t>
  </si>
  <si>
    <t>Dyna-Mist</t>
  </si>
  <si>
    <t>2808 Capital Street</t>
  </si>
  <si>
    <t>972-424-5343</t>
  </si>
  <si>
    <t>H-400-18323-939975</t>
  </si>
  <si>
    <t>Alpha Landscape Contractors, Inc.</t>
  </si>
  <si>
    <t>2823 Flintstone Road</t>
  </si>
  <si>
    <t>Millers</t>
  </si>
  <si>
    <t>410-329-6662</t>
  </si>
  <si>
    <t>H-400-18305-934237</t>
  </si>
  <si>
    <t>Southern Design Irrigation, LLC</t>
  </si>
  <si>
    <t>225-749-7777</t>
  </si>
  <si>
    <t>H-400-18274-197020</t>
  </si>
  <si>
    <t>Espinoza Stone, Inc.</t>
  </si>
  <si>
    <t>1465 CR 234</t>
  </si>
  <si>
    <t>512-930-1398</t>
  </si>
  <si>
    <t>Quarry Laborer</t>
  </si>
  <si>
    <t>Goldthwaite</t>
  </si>
  <si>
    <t>Mills</t>
  </si>
  <si>
    <t>H-400-18289-044848</t>
  </si>
  <si>
    <t>Heritage Lawn &amp; Landscape, LLC</t>
  </si>
  <si>
    <t>2025 Zumbehl Rd, Suite 22</t>
  </si>
  <si>
    <t>314-420-6447</t>
  </si>
  <si>
    <t>H-400-18236-993147</t>
  </si>
  <si>
    <t>Alstede Farms, LLC</t>
  </si>
  <si>
    <t>Alstede Farms</t>
  </si>
  <si>
    <t>1 Alstede Farms Lane</t>
  </si>
  <si>
    <t>Mailing: P.O. Box 278, Chester, NJ 07930</t>
  </si>
  <si>
    <t>908-879-7189</t>
  </si>
  <si>
    <t>Groundskeeper/Amusement Attendant</t>
  </si>
  <si>
    <t>H-400-18288-502491</t>
  </si>
  <si>
    <t>Resort Recreation Center Inc</t>
  </si>
  <si>
    <t>3200 Gulf Shores Parkway</t>
  </si>
  <si>
    <t>Gulf Shores</t>
  </si>
  <si>
    <t>251-270-0209</t>
  </si>
  <si>
    <t>H-400-18301-309588</t>
  </si>
  <si>
    <t>Total Turf Landscape Services, Inc.</t>
  </si>
  <si>
    <t>2647 Country Line Road</t>
  </si>
  <si>
    <t>215-343-7950</t>
  </si>
  <si>
    <t>H-400-18306-188233</t>
  </si>
  <si>
    <t>Turf Pro, LLC</t>
  </si>
  <si>
    <t>37128 Miller Road</t>
  </si>
  <si>
    <t>225-335-0880</t>
  </si>
  <si>
    <t>H-400-18235-432564</t>
  </si>
  <si>
    <t>B. Rushing Lawn and Landscaping, Inc.</t>
  </si>
  <si>
    <t>7805 Cinder Bed Road</t>
  </si>
  <si>
    <t>703-339-0067</t>
  </si>
  <si>
    <t>H-400-14056-415747</t>
  </si>
  <si>
    <t>Eddie Plesa Racing Stable</t>
  </si>
  <si>
    <t>401 NW 127th Ave</t>
  </si>
  <si>
    <t>Plantation</t>
  </si>
  <si>
    <t>954-648-5009</t>
  </si>
  <si>
    <t>WILLIAM VELIE</t>
  </si>
  <si>
    <t>Iowa Workforce Development</t>
  </si>
  <si>
    <t>H-400-18307-378021</t>
  </si>
  <si>
    <t>Unique Landscapes By Griffin, Inc.</t>
  </si>
  <si>
    <t>114 S Extension</t>
  </si>
  <si>
    <t>480-969-1911</t>
  </si>
  <si>
    <t>H-400-18306-080761</t>
  </si>
  <si>
    <t>2850 Marble Court</t>
  </si>
  <si>
    <t>Forestville</t>
  </si>
  <si>
    <t>301-420-2091</t>
  </si>
  <si>
    <t>H-400-18323-943848</t>
  </si>
  <si>
    <t>PEAT AND SON CORP</t>
  </si>
  <si>
    <t>32 OLD COUNTRY ROAD</t>
  </si>
  <si>
    <t>WESTHAMPTON</t>
  </si>
  <si>
    <t>631-288-3458</t>
  </si>
  <si>
    <t>NURSERY WORKER</t>
  </si>
  <si>
    <t>H-400-18306-041281</t>
  </si>
  <si>
    <t>Conroy Lawn &amp; Landscape, LLC</t>
  </si>
  <si>
    <t>1458 Highway 100</t>
  </si>
  <si>
    <t>314-757-5296</t>
  </si>
  <si>
    <t>H-400-18306-443562</t>
  </si>
  <si>
    <t>DENNINGER ENTERPRISES, INC.</t>
  </si>
  <si>
    <t>CHESTERFIELD LAWNS AND LANDSCAPES</t>
  </si>
  <si>
    <t>346 N. Eatherton Rd</t>
  </si>
  <si>
    <t>636-519-8653</t>
  </si>
  <si>
    <t>TIFFANY BALDWIN</t>
  </si>
  <si>
    <t>FAIRVIEW HEIGHTS</t>
  </si>
  <si>
    <t>H-400-18283-130068</t>
  </si>
  <si>
    <t>H-400-18305-480990</t>
  </si>
  <si>
    <t>320 Crooked Lane</t>
  </si>
  <si>
    <t>King of Prussia</t>
  </si>
  <si>
    <t>610-265-6300</t>
  </si>
  <si>
    <t>H-400-18310-486787</t>
  </si>
  <si>
    <t>VICTOR MARCUS, INC</t>
  </si>
  <si>
    <t>VIC MARCUS CONCESSIONS</t>
  </si>
  <si>
    <t>28900 TRIPLE CROWN RD</t>
  </si>
  <si>
    <t>[MAIL: 3337 W. FLORIDA AVE. PMB 243, HEMET, CA 92545]</t>
  </si>
  <si>
    <t>ROMOLAND</t>
  </si>
  <si>
    <t>909-519-6445</t>
  </si>
  <si>
    <t>Amusement and Recreation Attendants Carnival Conce</t>
  </si>
  <si>
    <t>Romoland</t>
  </si>
  <si>
    <t>H-400-18270-095793</t>
  </si>
  <si>
    <t>Rochester</t>
  </si>
  <si>
    <t>Olmsted</t>
  </si>
  <si>
    <t>H-400-18269-440624</t>
  </si>
  <si>
    <t>H-400-18307-587368</t>
  </si>
  <si>
    <t>Filmore</t>
  </si>
  <si>
    <t>Ventura County</t>
  </si>
  <si>
    <t>H-400-18306-130733</t>
  </si>
  <si>
    <t>PRIMETIME AMUSEMENTS LLC</t>
  </si>
  <si>
    <t>1709 A #379 GORNTO ROAD</t>
  </si>
  <si>
    <t>(MAIL: 18108 LITHIA RANCH ROAD, LITHIA FL 33547)</t>
  </si>
  <si>
    <t>813-625-3787</t>
  </si>
  <si>
    <t>Quitman</t>
  </si>
  <si>
    <t>Brooks</t>
  </si>
  <si>
    <t>H-400-18306-676810</t>
  </si>
  <si>
    <t>ARNOLD AMUSEMENTS, INC</t>
  </si>
  <si>
    <t>1140 OAK TERRACE DRIVE</t>
  </si>
  <si>
    <t>49686-0000</t>
  </si>
  <si>
    <t>231-946-6886</t>
  </si>
  <si>
    <t>Traverse City</t>
  </si>
  <si>
    <t>Grand Traverse</t>
  </si>
  <si>
    <t>H-400-18274-542685</t>
  </si>
  <si>
    <t>Pitts Construction, Inc.</t>
  </si>
  <si>
    <t>808 Airport Blvd</t>
  </si>
  <si>
    <t>512-327-4040</t>
  </si>
  <si>
    <t>H-400-18305-537874</t>
  </si>
  <si>
    <t>Grounds Pro, LLC</t>
  </si>
  <si>
    <t>12526 Greenwell Springs Rd.</t>
  </si>
  <si>
    <t>225-281-9296</t>
  </si>
  <si>
    <t>H-400-18311-868727</t>
  </si>
  <si>
    <t>H-400-18283-517597</t>
  </si>
  <si>
    <t>Aquatic Features, Inc</t>
  </si>
  <si>
    <t>Pearson Landscape Service</t>
  </si>
  <si>
    <t>6611 Burnet Lane</t>
  </si>
  <si>
    <t>512-301-3199</t>
  </si>
  <si>
    <t>H-400-18309-535449</t>
  </si>
  <si>
    <t>Decostone USA, LLC</t>
  </si>
  <si>
    <t>13619 Inwood Rd</t>
  </si>
  <si>
    <t>Suite 340</t>
  </si>
  <si>
    <t>972-236-3326</t>
  </si>
  <si>
    <t>H-400-18311-944826</t>
  </si>
  <si>
    <t>BRANDER ENTERPRISES, INC</t>
  </si>
  <si>
    <t>TEXAS DONUTS-BRANDER'S CANDYLAND</t>
  </si>
  <si>
    <t>7645 CATTLE DR</t>
  </si>
  <si>
    <t>SANTA MARGARITA</t>
  </si>
  <si>
    <t>805-878-0173</t>
  </si>
  <si>
    <t>Santa Margarita</t>
  </si>
  <si>
    <t>H-400-18278-000675</t>
  </si>
  <si>
    <t>Grassman Lawn Care LLC</t>
  </si>
  <si>
    <t>The Grounds Guys of Mt. Lebanon</t>
  </si>
  <si>
    <t>803 Woodbourne Ave</t>
  </si>
  <si>
    <t>412-518-8988</t>
  </si>
  <si>
    <t>Bethel Park</t>
  </si>
  <si>
    <t>H-400-18247-457245</t>
  </si>
  <si>
    <t>Bluegrass Lawncare of St. Louis, LLC</t>
  </si>
  <si>
    <t>13852 Ferguson Lane</t>
  </si>
  <si>
    <t>Bridgeton</t>
  </si>
  <si>
    <t>314-770-2828</t>
  </si>
  <si>
    <t>H-400-18212-779827</t>
  </si>
  <si>
    <t>Loyet Landscape Maintenance, Inc.</t>
  </si>
  <si>
    <t>261 Hughes Ln</t>
  </si>
  <si>
    <t>636-255-0110</t>
  </si>
  <si>
    <t>H-400-18262-535345</t>
  </si>
  <si>
    <t>H-400-18214-911100</t>
  </si>
  <si>
    <t>Shelton Landscape Maintenance, Inc.</t>
  </si>
  <si>
    <t>1515 Lonedell Industrial Court</t>
  </si>
  <si>
    <t>636-296-4660</t>
  </si>
  <si>
    <t>H-400-18335-043479</t>
  </si>
  <si>
    <t>H-400-18288-611917</t>
  </si>
  <si>
    <t>BCD SOJOURN LLC</t>
  </si>
  <si>
    <t>445 E LEHI RD</t>
  </si>
  <si>
    <t>480-223-3458</t>
  </si>
  <si>
    <t>INTERNATIONAL TRAVEL FACILITATION</t>
  </si>
  <si>
    <t>mesa</t>
  </si>
  <si>
    <t>Arizona</t>
  </si>
  <si>
    <t>H-400-18320-193112</t>
  </si>
  <si>
    <t>RING &amp; RING, INC.</t>
  </si>
  <si>
    <t>WRIGHT'S AMUSEMENTS COMPANY</t>
  </si>
  <si>
    <t>13002 CO RD. 102</t>
  </si>
  <si>
    <t>[MAIL:PO BOX 1000, ELBERT, CO 80106]</t>
  </si>
  <si>
    <t>ELBERT</t>
  </si>
  <si>
    <t>80106-0000</t>
  </si>
  <si>
    <t>281-460-4127</t>
  </si>
  <si>
    <t>Elbert</t>
  </si>
  <si>
    <t>H-400-18305-938857</t>
  </si>
  <si>
    <t>SUNRISE LAND CARE, INC</t>
  </si>
  <si>
    <t>SUNRISE LAND CARE</t>
  </si>
  <si>
    <t>5521 BAPTIST CHURCH RD</t>
  </si>
  <si>
    <t>813-985-9381</t>
  </si>
  <si>
    <t>CANALS IMMIGRATION LAW</t>
  </si>
  <si>
    <t>VIVIAN CANALS</t>
  </si>
  <si>
    <t>BRANDON</t>
  </si>
  <si>
    <t>Hillsborough County</t>
  </si>
  <si>
    <t>H-400-18314-489449</t>
  </si>
  <si>
    <t>NOEL'S FOODS, INC.</t>
  </si>
  <si>
    <t>5837 E. BRUNDAGE LANE</t>
  </si>
  <si>
    <t>BAKERSFIELD</t>
  </si>
  <si>
    <t>93307-0000</t>
  </si>
  <si>
    <t>661-979-6533</t>
  </si>
  <si>
    <t>Bakersfield</t>
  </si>
  <si>
    <t>Kern</t>
  </si>
  <si>
    <t>H-400-18323-411671</t>
  </si>
  <si>
    <t>Diamond Landscapes, Inc.</t>
  </si>
  <si>
    <t>2540 Ridgemar Ct</t>
  </si>
  <si>
    <t>H-400-18271-483921</t>
  </si>
  <si>
    <t>J &amp; L Lawns and Landscaping LLC</t>
  </si>
  <si>
    <t>7149 Millville Mays Landing Rd.</t>
  </si>
  <si>
    <t>Milmay</t>
  </si>
  <si>
    <t>609-476-4659</t>
  </si>
  <si>
    <t>Atlantic</t>
  </si>
  <si>
    <t>H-400-18313-511184</t>
  </si>
  <si>
    <t>GREAT PLAINS AMUSEMENT</t>
  </si>
  <si>
    <t>774 CO. RD. 1550</t>
  </si>
  <si>
    <t>[MAIL: PO BOX 556. RUSH SPRINGS, OK 73082]</t>
  </si>
  <si>
    <t>RUSH SPRINGS</t>
  </si>
  <si>
    <t>580-476-2662</t>
  </si>
  <si>
    <t>Rush Springs</t>
  </si>
  <si>
    <t>H-400-18248-172595</t>
  </si>
  <si>
    <t>Pamlico Pool Company Inc.</t>
  </si>
  <si>
    <t>2585 N. Columbia St.</t>
  </si>
  <si>
    <t>Milledgeville</t>
  </si>
  <si>
    <t>478-452-1003</t>
  </si>
  <si>
    <t>H-400-18227-028910</t>
  </si>
  <si>
    <t>Nick Leggio Racing Stable LLC</t>
  </si>
  <si>
    <t>1405 Carnation Avenue</t>
  </si>
  <si>
    <t>Metairie</t>
  </si>
  <si>
    <t>504-813-3980</t>
  </si>
  <si>
    <t>H-400-18300-210003</t>
  </si>
  <si>
    <t>CREATIVE LANDSCAPES BY GREGORY</t>
  </si>
  <si>
    <t>6126 JEFFERSON PIKE</t>
  </si>
  <si>
    <t>FREDERICK</t>
  </si>
  <si>
    <t>301-624-5525</t>
  </si>
  <si>
    <t>H-400-18252-740972</t>
  </si>
  <si>
    <t>Richmond &amp; Associates Landscaping-Houston LTD</t>
  </si>
  <si>
    <t>H-400-18275-128446</t>
  </si>
  <si>
    <t>H-400-18248-050092</t>
  </si>
  <si>
    <t>Environmental Management Services Inc.</t>
  </si>
  <si>
    <t>EMI</t>
  </si>
  <si>
    <t>8220 Industrial Parkway</t>
  </si>
  <si>
    <t>MAILING: PO BOX 175 Dublin, Ohio 43064</t>
  </si>
  <si>
    <t>Plain City</t>
  </si>
  <si>
    <t>614-876-9988</t>
  </si>
  <si>
    <t>MADISON</t>
  </si>
  <si>
    <t>H-400-18299-934686</t>
  </si>
  <si>
    <t>Mid America Shows Delaware, Inc.</t>
  </si>
  <si>
    <t>765-433-3038</t>
  </si>
  <si>
    <t>RANDOLPH</t>
  </si>
  <si>
    <t>H-400-18260-452083</t>
  </si>
  <si>
    <t>Centennial Landscaping Inc.</t>
  </si>
  <si>
    <t>13525 Railway Drive</t>
  </si>
  <si>
    <t>Mailing :PO Box 14695, Oklahoma City, OK 73113</t>
  </si>
  <si>
    <t>405-751-5151</t>
  </si>
  <si>
    <t>H-400-18306-911714</t>
  </si>
  <si>
    <t>Three Pines Landscaping</t>
  </si>
  <si>
    <t>1820 FM 21</t>
  </si>
  <si>
    <t>Pittsburg</t>
  </si>
  <si>
    <t>903-767-0164</t>
  </si>
  <si>
    <t>Camp</t>
  </si>
  <si>
    <t>H-400-18306-634176</t>
  </si>
  <si>
    <t>WM H. Radford Landscape Contractors</t>
  </si>
  <si>
    <t>853 Black Diamond Road</t>
  </si>
  <si>
    <t>302-659-3130</t>
  </si>
  <si>
    <t>KENT</t>
  </si>
  <si>
    <t>H-400-18305-511239</t>
  </si>
  <si>
    <t>PORTSMOUTH</t>
  </si>
  <si>
    <t>Portsmouth</t>
  </si>
  <si>
    <t>H-400-18312-053092</t>
  </si>
  <si>
    <t>H-400-18271-697418</t>
  </si>
  <si>
    <t>Gentle Giant Moving Co Inc</t>
  </si>
  <si>
    <t>29 Harding St.</t>
  </si>
  <si>
    <t>Somerville</t>
  </si>
  <si>
    <t>617-806-1160</t>
  </si>
  <si>
    <t>H-400-18235-771705</t>
  </si>
  <si>
    <t>Great Western Landscape, Inc.</t>
  </si>
  <si>
    <t>3706 West 500 South</t>
  </si>
  <si>
    <t>801-978-2226</t>
  </si>
  <si>
    <t>H-400-18221-194223</t>
  </si>
  <si>
    <t>Papescapes, LLC</t>
  </si>
  <si>
    <t>75 Memory Lane</t>
  </si>
  <si>
    <t>Burton</t>
  </si>
  <si>
    <t>979-289-0436</t>
  </si>
  <si>
    <t>H-400-18313-430915</t>
  </si>
  <si>
    <t>Ana P Perez, LLC</t>
  </si>
  <si>
    <t>Sunshine Growers</t>
  </si>
  <si>
    <t>7202 S. 7th Avenue</t>
  </si>
  <si>
    <t>602-803-0765</t>
  </si>
  <si>
    <t>H-400-18305-356498</t>
  </si>
  <si>
    <t>Southwest Forestry, LLC</t>
  </si>
  <si>
    <t>3761 South Pacific Hwy #66</t>
  </si>
  <si>
    <t>541-535-6126</t>
  </si>
  <si>
    <t>H-400-18307-984774</t>
  </si>
  <si>
    <t>H-400-18239-828609</t>
  </si>
  <si>
    <t>H-400-18300-045772</t>
  </si>
  <si>
    <t>H-400-18306-642117</t>
  </si>
  <si>
    <t>VILLAGE GARDENERS, INC.</t>
  </si>
  <si>
    <t>12807 BOXWOOD LANE</t>
  </si>
  <si>
    <t>UNION BRIDGE</t>
  </si>
  <si>
    <t>301-898-0003</t>
  </si>
  <si>
    <t>CARROLL</t>
  </si>
  <si>
    <t>H-400-18236-518151</t>
  </si>
  <si>
    <t>McFall &amp; Berry Landscape Management, Inc.</t>
  </si>
  <si>
    <t>9501 Beman Woods Way</t>
  </si>
  <si>
    <t>Potomac</t>
  </si>
  <si>
    <t>703-852-3429</t>
  </si>
  <si>
    <t>H-400-18134-756036</t>
  </si>
  <si>
    <t>Anderson Contractors, LLC</t>
  </si>
  <si>
    <t>7720 McVille Road</t>
  </si>
  <si>
    <t>513-200-1837</t>
  </si>
  <si>
    <t>H-400-18269-425180</t>
  </si>
  <si>
    <t>Central</t>
  </si>
  <si>
    <t>H-400-18269-791209</t>
  </si>
  <si>
    <t>H-400-18312-358325</t>
  </si>
  <si>
    <t>H-400-18305-641958</t>
  </si>
  <si>
    <t>Barrientos Concrete LLC</t>
  </si>
  <si>
    <t>113 Barrientos Lane</t>
  </si>
  <si>
    <t>512-396-1015</t>
  </si>
  <si>
    <t>H-400-18307-265305</t>
  </si>
  <si>
    <t>Agave Environmental Contracting, Inc.</t>
  </si>
  <si>
    <t>1634 N. 19th Ave</t>
  </si>
  <si>
    <t>602-254-1464</t>
  </si>
  <si>
    <t>H-400-18312-807792</t>
  </si>
  <si>
    <t>North American Midway Entertainment-All Star Amusement LLC</t>
  </si>
  <si>
    <t>H-400-18242-968509</t>
  </si>
  <si>
    <t>Elite Lawn &amp; Landscaping</t>
  </si>
  <si>
    <t>4412 West Ave, Suite #200</t>
  </si>
  <si>
    <t>210-349-3263</t>
  </si>
  <si>
    <t>H-400-18246-318515</t>
  </si>
  <si>
    <t>Chattanooga</t>
  </si>
  <si>
    <t>H-400-18239-176741</t>
  </si>
  <si>
    <t>H-400-18309-594772</t>
  </si>
  <si>
    <t>SCC Family LLC</t>
  </si>
  <si>
    <t>Little Rock Lawns</t>
  </si>
  <si>
    <t>2324 Ferncliff Rd</t>
  </si>
  <si>
    <t>501-257-0323</t>
  </si>
  <si>
    <t>H-400-18307-972656</t>
  </si>
  <si>
    <t>Smoketree Landscape Services, Inc.</t>
  </si>
  <si>
    <t>13384 Seymour Myers Blvd.</t>
  </si>
  <si>
    <t>985-792-0678</t>
  </si>
  <si>
    <t>H-400-18297-967882</t>
  </si>
  <si>
    <t>REYNA'S FENCING &amp; CEDAR BUSINESS</t>
  </si>
  <si>
    <t>110 SPRING MEADOW RD</t>
  </si>
  <si>
    <t>KERRVILLE</t>
  </si>
  <si>
    <t>830-370-2401</t>
  </si>
  <si>
    <t>FENCE ERECTOR</t>
  </si>
  <si>
    <t>KERR</t>
  </si>
  <si>
    <t>H-400-18269-593607</t>
  </si>
  <si>
    <t>H &amp; R Landscaping Inc</t>
  </si>
  <si>
    <t>480 S. Gravers Road, Suite 100</t>
  </si>
  <si>
    <t>610-828-6630</t>
  </si>
  <si>
    <t>H-400-18323-199613</t>
  </si>
  <si>
    <t>House Person Attendant</t>
  </si>
  <si>
    <t>H-400-18275-219851</t>
  </si>
  <si>
    <t>Genesis Lawn and Landscape Management Inc</t>
  </si>
  <si>
    <t>18807 Kanis Rd</t>
  </si>
  <si>
    <t>Mailing: P.O. Box 242086, Little Rock, AR 72223</t>
  </si>
  <si>
    <t>501-753-1842</t>
  </si>
  <si>
    <t>H-400-18323-333968</t>
  </si>
  <si>
    <t>H-400-18304-302138</t>
  </si>
  <si>
    <t>B &amp; G Landscaping Inc</t>
  </si>
  <si>
    <t>37 Industrial Blvd</t>
  </si>
  <si>
    <t>Mailing: PO Box 528, Newtown Square, PA 19073</t>
  </si>
  <si>
    <t>Paoli</t>
  </si>
  <si>
    <t>610-359-9920</t>
  </si>
  <si>
    <t>H-400-18247-013319</t>
  </si>
  <si>
    <t>Multi Landscape Services LLC</t>
  </si>
  <si>
    <t>E.L. Irrigation &amp; Landscaping</t>
  </si>
  <si>
    <t>1875 Forsythe St.</t>
  </si>
  <si>
    <t>409-656-4127</t>
  </si>
  <si>
    <t>H-400-18302-665891</t>
  </si>
  <si>
    <t>Trinity123.com</t>
  </si>
  <si>
    <t>Trinity Landscaping, Lawn Care and Irrigation</t>
  </si>
  <si>
    <t>811 Emerald Sound Blvd</t>
  </si>
  <si>
    <t>Oak Point</t>
  </si>
  <si>
    <t>214-455-6785</t>
  </si>
  <si>
    <t>H-400-18247-570410</t>
  </si>
  <si>
    <t>Ridgewood Landscaping Inc</t>
  </si>
  <si>
    <t>5625 Old Greenhouse Road</t>
  </si>
  <si>
    <t>281-859-1986</t>
  </si>
  <si>
    <t>H-400-18312-405580</t>
  </si>
  <si>
    <t>BUKANNAN PRODUCTS LLC</t>
  </si>
  <si>
    <t>2367 GA HWY 83 S</t>
  </si>
  <si>
    <t>FORSYTH</t>
  </si>
  <si>
    <t>404-285-9312</t>
  </si>
  <si>
    <t>Maid</t>
  </si>
  <si>
    <t>Forsyth</t>
  </si>
  <si>
    <t>H-400-18347-559177</t>
  </si>
  <si>
    <t>H-400-18302-855469</t>
  </si>
  <si>
    <t>ATSC, LLC</t>
  </si>
  <si>
    <t>ADVANCED TOTAL SOCCER</t>
  </si>
  <si>
    <t>16 West Hanover Ave</t>
  </si>
  <si>
    <t>Randolph</t>
  </si>
  <si>
    <t>973-525-5677</t>
  </si>
  <si>
    <t>Fort Lee</t>
  </si>
  <si>
    <t>H-400-18331-472998</t>
  </si>
  <si>
    <t>Devine Creations Landscape Managment</t>
  </si>
  <si>
    <t>752 Maple St.</t>
  </si>
  <si>
    <t>Harrodsburg</t>
  </si>
  <si>
    <t>859-797-7292</t>
  </si>
  <si>
    <t>H-400-18290-812908</t>
  </si>
  <si>
    <t>M&amp;N BUILDERS LLC</t>
  </si>
  <si>
    <t>10010 Sally Grove Ct.</t>
  </si>
  <si>
    <t>832-540-0788</t>
  </si>
  <si>
    <t>HELPER CARPENTER</t>
  </si>
  <si>
    <t>H-400-18311-803900</t>
  </si>
  <si>
    <t>Earthtones Greenery Inc</t>
  </si>
  <si>
    <t>810 E Main St</t>
  </si>
  <si>
    <t>H-400-18288-181561</t>
  </si>
  <si>
    <t>BRIGHTVIEW LANDSCAPE SERVICES, INC. - Homestead</t>
  </si>
  <si>
    <t>Homestead</t>
  </si>
  <si>
    <t>Miami-Dade</t>
  </si>
  <si>
    <t>H-400-18271-206828</t>
  </si>
  <si>
    <t>Realty Landscaping Corporation</t>
  </si>
  <si>
    <t>2585 Second Street Pike</t>
  </si>
  <si>
    <t>Newtown</t>
  </si>
  <si>
    <t>215-598-7334</t>
  </si>
  <si>
    <t>H-400-18323-658757</t>
  </si>
  <si>
    <t>Erich Wynn</t>
  </si>
  <si>
    <t>S&amp;S Landscaping</t>
  </si>
  <si>
    <t>913 W. Holiday</t>
  </si>
  <si>
    <t>972-772-0557</t>
  </si>
  <si>
    <t>H-400-18323-387564</t>
  </si>
  <si>
    <t>Busser</t>
  </si>
  <si>
    <t>H-400-18306-747782</t>
  </si>
  <si>
    <t>HUNCOL INCORPORATED</t>
  </si>
  <si>
    <t>TURFMASTERS</t>
  </si>
  <si>
    <t>4601 Jovett Lane</t>
  </si>
  <si>
    <t>757-675-2000</t>
  </si>
  <si>
    <t>H-400-18306-337330</t>
  </si>
  <si>
    <t>SavATree, LLC</t>
  </si>
  <si>
    <t>8585 EAST WARREN AVENUE</t>
  </si>
  <si>
    <t>Colorado</t>
  </si>
  <si>
    <t>914-864-3145</t>
  </si>
  <si>
    <t>H-400-18243-345733</t>
  </si>
  <si>
    <t>Prendergast Landscape Contractors Inc.</t>
  </si>
  <si>
    <t>97 Daum Rd.</t>
  </si>
  <si>
    <t>Mailing: PO Box 162, Manalapan, NJ 07726</t>
  </si>
  <si>
    <t>732-938-9600</t>
  </si>
  <si>
    <t>H-400-18229-122454</t>
  </si>
  <si>
    <t>Howl Transportation</t>
  </si>
  <si>
    <t>11528 Confederate Drive</t>
  </si>
  <si>
    <t>915-790-1107</t>
  </si>
  <si>
    <t>LAW OFFICE OF ORLANDO MONDRAGON</t>
  </si>
  <si>
    <t>ORLANDO MONDRAGON</t>
  </si>
  <si>
    <t>EL PASO</t>
  </si>
  <si>
    <t>OTR Company Driver (Truck Driver)</t>
  </si>
  <si>
    <t>Drivers will undergo approximately 3 months of the job supervision and driving</t>
  </si>
  <si>
    <t>H-400-18309-794163</t>
  </si>
  <si>
    <t>LOUISIANA SOCCER CLUB</t>
  </si>
  <si>
    <t>DYNAMO JUNIORS</t>
  </si>
  <si>
    <t>221 Southpark Road</t>
  </si>
  <si>
    <t>Building C, Suite 2</t>
  </si>
  <si>
    <t>337-453-2038</t>
  </si>
  <si>
    <t>PECORARO LAW</t>
  </si>
  <si>
    <t>ANNA GRAND</t>
  </si>
  <si>
    <t>LAFAYETTE</t>
  </si>
  <si>
    <t>H-400-18247-861941</t>
  </si>
  <si>
    <t>RKling Associates, Inc.</t>
  </si>
  <si>
    <t>York Landscaping</t>
  </si>
  <si>
    <t>5815 East Berry Street</t>
  </si>
  <si>
    <t>Mailing : P.O. Box 1167, Kennedale, TX 76060</t>
  </si>
  <si>
    <t>817-451-9675</t>
  </si>
  <si>
    <t>H-400-18309-898307</t>
  </si>
  <si>
    <t>H-400-18293-781052</t>
  </si>
  <si>
    <t>Cypress Enterprises LLC</t>
  </si>
  <si>
    <t>3350 SW Deggeller Court</t>
  </si>
  <si>
    <t>772-408-3400</t>
  </si>
  <si>
    <t>H-400-18332-378330</t>
  </si>
  <si>
    <t>DOOLAN AMUSEMENT COMPANY</t>
  </si>
  <si>
    <t>4085 S.E. COVE RD</t>
  </si>
  <si>
    <t>[MAIL: 4331 S.E. HOPETOWN TERRACE, STUART, FL 34997]</t>
  </si>
  <si>
    <t>STUART</t>
  </si>
  <si>
    <t>34997-0000</t>
  </si>
  <si>
    <t>772-285-5579</t>
  </si>
  <si>
    <t>H-400-18335-006738</t>
  </si>
  <si>
    <t>CRABTREE AMUSEMENTS, INC.</t>
  </si>
  <si>
    <t>7535 FM 621</t>
  </si>
  <si>
    <t>[MAIL: PO BOX 100, STAPLES, TX 78670]</t>
  </si>
  <si>
    <t>STAPLES</t>
  </si>
  <si>
    <t>78670-0000</t>
  </si>
  <si>
    <t>512-757-5555</t>
  </si>
  <si>
    <t>Staples</t>
  </si>
  <si>
    <t>H-400-18281-319101</t>
  </si>
  <si>
    <t>Green Acres Lawn Care Inc</t>
  </si>
  <si>
    <t>19090 Ebenezer Church Road</t>
  </si>
  <si>
    <t>Round Hill</t>
  </si>
  <si>
    <t>540-554-2506</t>
  </si>
  <si>
    <t>Purcellville</t>
  </si>
  <si>
    <t>H-400-18338-409629</t>
  </si>
  <si>
    <t>CITY OF FUN CARNIVAL, INC.</t>
  </si>
  <si>
    <t>CITY OF FUN</t>
  </si>
  <si>
    <t>532 EAST 1100 NORTH</t>
  </si>
  <si>
    <t>PLEASANT GROVE</t>
  </si>
  <si>
    <t>84062-0000</t>
  </si>
  <si>
    <t>801-785-3463</t>
  </si>
  <si>
    <t>Linden</t>
  </si>
  <si>
    <t>H-400-18315-808784</t>
  </si>
  <si>
    <t>Wilson &amp; Wilson Irrigation, Inc.</t>
  </si>
  <si>
    <t>2610 Lakeland Drive</t>
  </si>
  <si>
    <t>Flowood</t>
  </si>
  <si>
    <t>601-939-8810</t>
  </si>
  <si>
    <t>Rankin</t>
  </si>
  <si>
    <t>H-400-18283-467025</t>
  </si>
  <si>
    <t>H-400-18302-752821</t>
  </si>
  <si>
    <t>51-3122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</si>
</sst>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4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10.42578125" bestFit="1" customWidth="1"/>
    <col min="4" max="4" width="16.140625" bestFit="1" customWidth="1"/>
    <col min="5" max="5" width="49.85546875" bestFit="1" customWidth="1"/>
    <col min="6" max="6" width="25.42578125" bestFit="1" customWidth="1"/>
    <col min="7" max="7" width="23.7109375" bestFit="1" customWidth="1"/>
    <col min="8" max="8" width="63.28515625" bestFit="1" customWidth="1"/>
    <col min="9" max="9" width="91.7109375" bestFit="1" customWidth="1"/>
    <col min="10" max="10" width="46.5703125" bestFit="1" customWidth="1"/>
    <col min="11" max="11" width="57.42578125" bestFit="1" customWidth="1"/>
    <col min="12" max="12" width="21.140625" bestFit="1" customWidth="1"/>
    <col min="13" max="13" width="26.5703125" bestFit="1" customWidth="1"/>
    <col min="14" max="14" width="23.140625" bestFit="1" customWidth="1"/>
    <col min="15" max="15" width="24.85546875" bestFit="1" customWidth="1"/>
    <col min="16" max="16" width="21.140625" bestFit="1" customWidth="1"/>
    <col min="17" max="17" width="16.85546875" bestFit="1" customWidth="1"/>
    <col min="18" max="18" width="20.85546875" bestFit="1" customWidth="1"/>
    <col min="19" max="19" width="30.140625" bestFit="1" customWidth="1"/>
    <col min="20" max="20" width="49.28515625" bestFit="1" customWidth="1"/>
    <col min="21" max="21" width="26.140625" bestFit="1" customWidth="1"/>
    <col min="22" max="22" width="21.42578125" bestFit="1" customWidth="1"/>
    <col min="23" max="23" width="26.5703125" bestFit="1" customWidth="1"/>
    <col min="24" max="24" width="51" bestFit="1" customWidth="1"/>
    <col min="25" max="25" width="10" bestFit="1" customWidth="1"/>
    <col min="26" max="26" width="55.42578125" bestFit="1" customWidth="1"/>
    <col min="27" max="27" width="11.5703125" bestFit="1" customWidth="1"/>
    <col min="28" max="28" width="24.7109375" bestFit="1" customWidth="1"/>
    <col min="29" max="29" width="23.28515625" bestFit="1" customWidth="1"/>
    <col min="30" max="30" width="19.140625" bestFit="1" customWidth="1"/>
    <col min="31" max="31" width="33.42578125" bestFit="1" customWidth="1"/>
    <col min="32" max="32" width="24.5703125" bestFit="1" customWidth="1"/>
    <col min="33" max="33" width="27.85546875" bestFit="1" customWidth="1"/>
    <col min="34" max="34" width="27.5703125" bestFit="1" customWidth="1"/>
    <col min="35" max="35" width="18.5703125" bestFit="1" customWidth="1"/>
    <col min="36" max="36" width="21.28515625" bestFit="1" customWidth="1"/>
    <col min="37" max="37" width="18.42578125" bestFit="1" customWidth="1"/>
    <col min="38" max="38" width="16" bestFit="1" customWidth="1"/>
    <col min="39" max="39" width="21.42578125" bestFit="1" customWidth="1"/>
    <col min="40" max="40" width="21.5703125" bestFit="1" customWidth="1"/>
    <col min="41" max="41" width="23.5703125" bestFit="1" customWidth="1"/>
    <col min="42" max="42" width="30.85546875" bestFit="1" customWidth="1"/>
    <col min="43" max="43" width="45.5703125" bestFit="1" customWidth="1"/>
    <col min="44" max="44" width="16.7109375" bestFit="1" customWidth="1"/>
    <col min="45" max="45" width="23.85546875" bestFit="1" customWidth="1"/>
    <col min="46" max="46" width="18.85546875" bestFit="1" customWidth="1"/>
    <col min="47" max="47" width="26.42578125" bestFit="1" customWidth="1"/>
    <col min="48" max="48" width="100.28515625" bestFit="1" customWidth="1"/>
    <col min="49" max="49" width="21.5703125" bestFit="1" customWidth="1"/>
    <col min="50" max="50" width="22.5703125" bestFit="1" customWidth="1"/>
    <col min="51" max="51" width="20.5703125" bestFit="1" customWidth="1"/>
    <col min="52" max="52" width="21.85546875" bestFit="1" customWidth="1"/>
    <col min="53" max="53" width="26.5703125" bestFit="1" customWidth="1"/>
    <col min="54" max="54" width="22.85546875" bestFit="1" customWidth="1"/>
    <col min="55" max="55" width="26.28515625" bestFit="1" customWidth="1"/>
    <col min="56" max="56" width="68.85546875" bestFit="1" customWidth="1"/>
    <col min="57" max="57" width="14.28515625" bestFit="1" customWidth="1"/>
    <col min="58" max="58" width="15.5703125" bestFit="1" customWidth="1"/>
    <col min="59" max="59" width="14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7791</v>
      </c>
      <c r="B2" s="1">
        <v>43419</v>
      </c>
      <c r="C2" t="s">
        <v>60</v>
      </c>
      <c r="D2" s="2">
        <v>43382.757685185185</v>
      </c>
      <c r="E2" t="s">
        <v>61</v>
      </c>
      <c r="F2" s="1">
        <v>43458</v>
      </c>
      <c r="G2" s="1">
        <v>43708</v>
      </c>
      <c r="H2" t="s">
        <v>7792</v>
      </c>
      <c r="J2" t="s">
        <v>7793</v>
      </c>
      <c r="K2" t="s">
        <v>69</v>
      </c>
      <c r="L2" t="s">
        <v>855</v>
      </c>
      <c r="M2" t="s">
        <v>332</v>
      </c>
      <c r="N2">
        <v>40505</v>
      </c>
      <c r="O2" t="s">
        <v>68</v>
      </c>
      <c r="Q2" t="s">
        <v>7794</v>
      </c>
      <c r="S2" t="s">
        <v>71</v>
      </c>
      <c r="T2" t="s">
        <v>678</v>
      </c>
      <c r="U2" t="s">
        <v>679</v>
      </c>
      <c r="V2" t="s">
        <v>680</v>
      </c>
      <c r="W2" t="s">
        <v>354</v>
      </c>
      <c r="X2" t="s">
        <v>683</v>
      </c>
      <c r="Y2" t="str">
        <f>"39-2021"</f>
        <v>39-2021</v>
      </c>
      <c r="Z2" t="s">
        <v>338</v>
      </c>
      <c r="AA2">
        <v>711212</v>
      </c>
      <c r="AB2">
        <v>3</v>
      </c>
      <c r="AC2">
        <v>3</v>
      </c>
      <c r="AD2" t="s">
        <v>77</v>
      </c>
      <c r="AE2" t="s">
        <v>78</v>
      </c>
      <c r="AF2">
        <v>40</v>
      </c>
      <c r="AG2" s="3">
        <v>0.20833333333333334</v>
      </c>
      <c r="AH2" s="3">
        <v>0.70833333333333337</v>
      </c>
      <c r="AI2" s="4">
        <v>12.63</v>
      </c>
      <c r="AJ2">
        <v>18.95</v>
      </c>
      <c r="AK2">
        <v>18.95</v>
      </c>
      <c r="AL2" t="s">
        <v>79</v>
      </c>
      <c r="AM2" t="s">
        <v>80</v>
      </c>
      <c r="AO2" t="s">
        <v>81</v>
      </c>
      <c r="AP2" t="s">
        <v>69</v>
      </c>
      <c r="AQ2" t="s">
        <v>69</v>
      </c>
      <c r="AR2" t="s">
        <v>80</v>
      </c>
      <c r="AT2" t="s">
        <v>80</v>
      </c>
      <c r="AW2" t="s">
        <v>71</v>
      </c>
      <c r="AX2">
        <v>1</v>
      </c>
      <c r="AY2" t="s">
        <v>1947</v>
      </c>
      <c r="AZ2" t="s">
        <v>1948</v>
      </c>
      <c r="BA2" t="s">
        <v>119</v>
      </c>
      <c r="BB2">
        <v>33009</v>
      </c>
      <c r="BC2" t="s">
        <v>83</v>
      </c>
    </row>
    <row r="3" spans="1:59" x14ac:dyDescent="0.25">
      <c r="A3" t="s">
        <v>8017</v>
      </c>
      <c r="B3" s="1">
        <v>43427</v>
      </c>
      <c r="C3" t="s">
        <v>60</v>
      </c>
      <c r="D3" s="2">
        <v>43382.764791666668</v>
      </c>
      <c r="E3" t="s">
        <v>61</v>
      </c>
      <c r="F3" s="1">
        <v>43458</v>
      </c>
      <c r="G3" s="1">
        <v>43708</v>
      </c>
      <c r="H3" t="s">
        <v>8018</v>
      </c>
      <c r="J3" t="s">
        <v>8019</v>
      </c>
      <c r="L3" t="s">
        <v>8020</v>
      </c>
      <c r="M3" t="s">
        <v>119</v>
      </c>
      <c r="N3">
        <v>33325</v>
      </c>
      <c r="O3" t="s">
        <v>68</v>
      </c>
      <c r="Q3" t="s">
        <v>8021</v>
      </c>
      <c r="S3" t="s">
        <v>71</v>
      </c>
      <c r="T3" t="s">
        <v>678</v>
      </c>
      <c r="U3" t="s">
        <v>8022</v>
      </c>
      <c r="V3" t="s">
        <v>680</v>
      </c>
      <c r="W3" t="s">
        <v>354</v>
      </c>
      <c r="X3" t="s">
        <v>683</v>
      </c>
      <c r="Y3" t="str">
        <f>"39-2021"</f>
        <v>39-2021</v>
      </c>
      <c r="Z3" t="s">
        <v>338</v>
      </c>
      <c r="AA3">
        <v>711212</v>
      </c>
      <c r="AB3">
        <v>7</v>
      </c>
      <c r="AC3">
        <v>7</v>
      </c>
      <c r="AD3" t="s">
        <v>77</v>
      </c>
      <c r="AE3" t="s">
        <v>78</v>
      </c>
      <c r="AF3">
        <v>40</v>
      </c>
      <c r="AG3" s="3">
        <v>0.20833333333333334</v>
      </c>
      <c r="AH3" s="3">
        <v>0.70833333333333337</v>
      </c>
      <c r="AI3" s="4">
        <v>12.63</v>
      </c>
      <c r="AJ3">
        <v>18.95</v>
      </c>
      <c r="AK3">
        <v>18.95</v>
      </c>
      <c r="AL3" t="s">
        <v>79</v>
      </c>
      <c r="AM3" t="s">
        <v>80</v>
      </c>
      <c r="AO3" t="s">
        <v>81</v>
      </c>
      <c r="AR3" t="s">
        <v>80</v>
      </c>
      <c r="AT3" t="s">
        <v>80</v>
      </c>
      <c r="AW3" t="s">
        <v>71</v>
      </c>
      <c r="AX3">
        <v>1</v>
      </c>
      <c r="AY3" t="s">
        <v>1947</v>
      </c>
      <c r="AZ3" t="s">
        <v>1948</v>
      </c>
      <c r="BA3" t="s">
        <v>119</v>
      </c>
      <c r="BB3">
        <v>33009</v>
      </c>
      <c r="BC3" t="s">
        <v>83</v>
      </c>
      <c r="BD3" t="s">
        <v>8023</v>
      </c>
      <c r="BE3">
        <v>9410374</v>
      </c>
      <c r="BF3" s="1">
        <v>41690</v>
      </c>
      <c r="BG3" s="1">
        <v>41699</v>
      </c>
    </row>
    <row r="4" spans="1:59" x14ac:dyDescent="0.25">
      <c r="A4" t="s">
        <v>2535</v>
      </c>
      <c r="B4" s="1">
        <v>43441</v>
      </c>
      <c r="C4" t="s">
        <v>60</v>
      </c>
      <c r="D4" s="2">
        <v>43382.774004629631</v>
      </c>
      <c r="E4" t="s">
        <v>61</v>
      </c>
      <c r="F4" s="1">
        <v>43458</v>
      </c>
      <c r="G4" s="1">
        <v>43708</v>
      </c>
      <c r="H4" t="s">
        <v>2536</v>
      </c>
      <c r="J4" t="s">
        <v>2537</v>
      </c>
      <c r="L4" t="s">
        <v>2538</v>
      </c>
      <c r="M4" t="s">
        <v>119</v>
      </c>
      <c r="N4">
        <v>33180</v>
      </c>
      <c r="O4" t="s">
        <v>68</v>
      </c>
      <c r="Q4" t="s">
        <v>2539</v>
      </c>
      <c r="S4" t="s">
        <v>71</v>
      </c>
      <c r="T4" t="s">
        <v>678</v>
      </c>
      <c r="U4" t="s">
        <v>679</v>
      </c>
      <c r="V4" t="s">
        <v>680</v>
      </c>
      <c r="W4" t="s">
        <v>354</v>
      </c>
      <c r="X4" t="s">
        <v>683</v>
      </c>
      <c r="Y4" t="str">
        <f>"39-2021"</f>
        <v>39-2021</v>
      </c>
      <c r="Z4" t="s">
        <v>338</v>
      </c>
      <c r="AA4">
        <v>711212</v>
      </c>
      <c r="AB4">
        <v>2</v>
      </c>
      <c r="AC4">
        <v>2</v>
      </c>
      <c r="AD4" t="s">
        <v>77</v>
      </c>
      <c r="AE4" t="s">
        <v>78</v>
      </c>
      <c r="AF4">
        <v>40</v>
      </c>
      <c r="AG4" s="3">
        <v>0.20833333333333334</v>
      </c>
      <c r="AH4" s="3">
        <v>0.70833333333333337</v>
      </c>
      <c r="AI4" s="4">
        <v>12.63</v>
      </c>
      <c r="AJ4">
        <v>18.95</v>
      </c>
      <c r="AK4">
        <v>18.95</v>
      </c>
      <c r="AL4" t="s">
        <v>79</v>
      </c>
      <c r="AM4" t="s">
        <v>80</v>
      </c>
      <c r="AO4" t="s">
        <v>81</v>
      </c>
      <c r="AP4" t="s">
        <v>104</v>
      </c>
      <c r="AQ4" t="s">
        <v>104</v>
      </c>
      <c r="AR4" t="s">
        <v>80</v>
      </c>
      <c r="AT4" t="s">
        <v>80</v>
      </c>
      <c r="AW4" t="s">
        <v>71</v>
      </c>
      <c r="AX4">
        <v>1</v>
      </c>
      <c r="AY4" t="s">
        <v>1947</v>
      </c>
      <c r="AZ4" t="s">
        <v>1948</v>
      </c>
      <c r="BA4" t="s">
        <v>119</v>
      </c>
      <c r="BB4">
        <v>33009</v>
      </c>
      <c r="BC4" t="s">
        <v>83</v>
      </c>
      <c r="BD4" t="s">
        <v>2540</v>
      </c>
      <c r="BE4">
        <v>503700</v>
      </c>
      <c r="BF4" s="1">
        <v>41887</v>
      </c>
      <c r="BG4" s="1">
        <v>41897</v>
      </c>
    </row>
    <row r="5" spans="1:59" x14ac:dyDescent="0.25">
      <c r="A5" t="s">
        <v>4068</v>
      </c>
      <c r="B5" s="1">
        <v>43384</v>
      </c>
      <c r="C5" t="s">
        <v>60</v>
      </c>
      <c r="D5" s="2">
        <v>43341.463576388887</v>
      </c>
      <c r="E5" t="s">
        <v>61</v>
      </c>
      <c r="F5" s="1">
        <v>43419</v>
      </c>
      <c r="G5" s="1">
        <v>43708</v>
      </c>
      <c r="H5" t="s">
        <v>4069</v>
      </c>
      <c r="J5" t="s">
        <v>4070</v>
      </c>
      <c r="L5" t="s">
        <v>4071</v>
      </c>
      <c r="M5" t="s">
        <v>152</v>
      </c>
      <c r="N5">
        <v>21029</v>
      </c>
      <c r="O5" t="s">
        <v>68</v>
      </c>
      <c r="Q5" t="s">
        <v>4072</v>
      </c>
      <c r="S5" t="s">
        <v>71</v>
      </c>
      <c r="T5" t="s">
        <v>678</v>
      </c>
      <c r="U5" t="s">
        <v>679</v>
      </c>
      <c r="V5" t="s">
        <v>680</v>
      </c>
      <c r="W5" t="s">
        <v>354</v>
      </c>
      <c r="X5" t="s">
        <v>683</v>
      </c>
      <c r="Y5" t="str">
        <f>"39-2021"</f>
        <v>39-2021</v>
      </c>
      <c r="Z5" t="s">
        <v>338</v>
      </c>
      <c r="AA5">
        <v>711212</v>
      </c>
      <c r="AB5">
        <v>5</v>
      </c>
      <c r="AC5">
        <v>5</v>
      </c>
      <c r="AD5" t="s">
        <v>77</v>
      </c>
      <c r="AE5" t="s">
        <v>78</v>
      </c>
      <c r="AF5">
        <v>40</v>
      </c>
      <c r="AG5" s="3">
        <v>0.20833333333333334</v>
      </c>
      <c r="AH5" s="3">
        <v>0.70833333333333337</v>
      </c>
      <c r="AI5" s="4">
        <v>13.68</v>
      </c>
      <c r="AJ5">
        <v>20.52</v>
      </c>
      <c r="AK5">
        <v>20.52</v>
      </c>
      <c r="AL5" t="s">
        <v>79</v>
      </c>
      <c r="AM5" t="s">
        <v>80</v>
      </c>
      <c r="AO5" t="s">
        <v>81</v>
      </c>
      <c r="AR5" t="s">
        <v>80</v>
      </c>
      <c r="AT5" t="s">
        <v>80</v>
      </c>
      <c r="AW5" t="s">
        <v>71</v>
      </c>
      <c r="AX5">
        <v>1</v>
      </c>
      <c r="AY5" t="s">
        <v>1787</v>
      </c>
      <c r="AZ5" t="s">
        <v>1788</v>
      </c>
      <c r="BA5" t="s">
        <v>152</v>
      </c>
      <c r="BB5">
        <v>20724</v>
      </c>
      <c r="BC5" t="s">
        <v>83</v>
      </c>
      <c r="BD5" t="s">
        <v>4073</v>
      </c>
    </row>
    <row r="6" spans="1:59" x14ac:dyDescent="0.25">
      <c r="A6" t="s">
        <v>7050</v>
      </c>
      <c r="B6" s="1">
        <v>43389</v>
      </c>
      <c r="C6" t="s">
        <v>60</v>
      </c>
      <c r="D6" s="2">
        <v>43357.664606481485</v>
      </c>
      <c r="E6" t="s">
        <v>115</v>
      </c>
      <c r="H6" t="s">
        <v>7051</v>
      </c>
      <c r="I6" t="s">
        <v>7052</v>
      </c>
      <c r="J6" t="s">
        <v>7053</v>
      </c>
      <c r="K6" t="s">
        <v>7054</v>
      </c>
      <c r="L6" t="s">
        <v>4185</v>
      </c>
      <c r="M6" t="s">
        <v>1099</v>
      </c>
      <c r="N6">
        <v>84098</v>
      </c>
      <c r="O6" t="s">
        <v>68</v>
      </c>
      <c r="Q6" t="s">
        <v>7055</v>
      </c>
      <c r="S6" t="s">
        <v>71</v>
      </c>
      <c r="T6" t="s">
        <v>7056</v>
      </c>
      <c r="U6" t="s">
        <v>7057</v>
      </c>
      <c r="V6" t="s">
        <v>1922</v>
      </c>
      <c r="W6" t="s">
        <v>1099</v>
      </c>
      <c r="X6" t="s">
        <v>7058</v>
      </c>
      <c r="Y6" t="str">
        <f>"27-2022"</f>
        <v>27-2022</v>
      </c>
      <c r="Z6" t="s">
        <v>1916</v>
      </c>
      <c r="AA6">
        <v>713920</v>
      </c>
      <c r="AB6">
        <v>1</v>
      </c>
      <c r="AD6" t="s">
        <v>77</v>
      </c>
      <c r="AE6" t="s">
        <v>78</v>
      </c>
      <c r="AF6">
        <v>40</v>
      </c>
      <c r="AG6" s="3">
        <v>0.3125</v>
      </c>
      <c r="AH6" s="3">
        <v>0.6875</v>
      </c>
      <c r="AI6" s="5">
        <v>30</v>
      </c>
      <c r="AJ6">
        <v>45</v>
      </c>
      <c r="AL6" t="s">
        <v>79</v>
      </c>
      <c r="AM6" t="s">
        <v>80</v>
      </c>
      <c r="AO6" t="s">
        <v>81</v>
      </c>
      <c r="AP6" t="s">
        <v>104</v>
      </c>
      <c r="AQ6" t="s">
        <v>104</v>
      </c>
      <c r="AR6" t="s">
        <v>80</v>
      </c>
      <c r="AT6" t="s">
        <v>80</v>
      </c>
      <c r="AW6" t="s">
        <v>71</v>
      </c>
      <c r="AX6">
        <v>48</v>
      </c>
      <c r="AY6" t="s">
        <v>4185</v>
      </c>
      <c r="AZ6" t="s">
        <v>7059</v>
      </c>
      <c r="BA6" t="s">
        <v>1099</v>
      </c>
      <c r="BB6">
        <v>84098</v>
      </c>
      <c r="BC6" t="s">
        <v>77</v>
      </c>
    </row>
    <row r="7" spans="1:59" x14ac:dyDescent="0.25">
      <c r="A7" t="s">
        <v>5236</v>
      </c>
      <c r="B7" s="1">
        <v>43389</v>
      </c>
      <c r="C7" t="s">
        <v>60</v>
      </c>
      <c r="D7" s="2">
        <v>43334.540243055555</v>
      </c>
      <c r="E7" t="s">
        <v>115</v>
      </c>
      <c r="H7" t="s">
        <v>4219</v>
      </c>
      <c r="J7" t="s">
        <v>4220</v>
      </c>
      <c r="L7" t="s">
        <v>4221</v>
      </c>
      <c r="M7" t="s">
        <v>677</v>
      </c>
      <c r="N7" t="s">
        <v>4222</v>
      </c>
      <c r="O7" t="s">
        <v>68</v>
      </c>
      <c r="Q7" t="s">
        <v>4223</v>
      </c>
      <c r="S7" t="s">
        <v>71</v>
      </c>
      <c r="T7" t="s">
        <v>4224</v>
      </c>
      <c r="U7" t="s">
        <v>4225</v>
      </c>
      <c r="V7" t="s">
        <v>1771</v>
      </c>
      <c r="W7" t="s">
        <v>336</v>
      </c>
      <c r="X7" t="s">
        <v>4984</v>
      </c>
      <c r="Y7" t="str">
        <f>"37-3011"</f>
        <v>37-3011</v>
      </c>
      <c r="Z7" t="s">
        <v>454</v>
      </c>
      <c r="AA7">
        <v>5612</v>
      </c>
      <c r="AB7">
        <v>60</v>
      </c>
      <c r="AD7" t="s">
        <v>77</v>
      </c>
      <c r="AE7" t="s">
        <v>78</v>
      </c>
      <c r="AF7">
        <v>40</v>
      </c>
      <c r="AG7" s="3">
        <v>0.33333333333333331</v>
      </c>
      <c r="AH7" s="3">
        <v>0.70833333333333337</v>
      </c>
      <c r="AI7" s="5">
        <v>15</v>
      </c>
      <c r="AL7" t="s">
        <v>79</v>
      </c>
      <c r="AM7" t="s">
        <v>80</v>
      </c>
      <c r="AO7" t="s">
        <v>81</v>
      </c>
      <c r="AR7" t="s">
        <v>80</v>
      </c>
      <c r="AT7" t="s">
        <v>80</v>
      </c>
      <c r="AW7" t="s">
        <v>71</v>
      </c>
      <c r="AX7">
        <v>24</v>
      </c>
      <c r="AY7" t="s">
        <v>5237</v>
      </c>
      <c r="AZ7" t="s">
        <v>4228</v>
      </c>
      <c r="BA7" t="s">
        <v>677</v>
      </c>
      <c r="BB7">
        <v>48864</v>
      </c>
      <c r="BC7" t="s">
        <v>83</v>
      </c>
    </row>
    <row r="8" spans="1:59" x14ac:dyDescent="0.25">
      <c r="A8" t="s">
        <v>4493</v>
      </c>
      <c r="B8" s="1">
        <v>43437</v>
      </c>
      <c r="C8" t="s">
        <v>60</v>
      </c>
      <c r="D8" s="2">
        <v>43407.000127314815</v>
      </c>
      <c r="E8" t="s">
        <v>130</v>
      </c>
      <c r="F8" s="1">
        <v>43497</v>
      </c>
      <c r="G8" s="1">
        <v>43769</v>
      </c>
      <c r="H8" t="s">
        <v>4494</v>
      </c>
      <c r="I8" t="s">
        <v>4495</v>
      </c>
      <c r="J8" t="s">
        <v>4496</v>
      </c>
      <c r="L8" t="s">
        <v>4497</v>
      </c>
      <c r="M8" t="s">
        <v>152</v>
      </c>
      <c r="N8">
        <v>20833</v>
      </c>
      <c r="O8" t="s">
        <v>68</v>
      </c>
      <c r="Q8" t="s">
        <v>4498</v>
      </c>
      <c r="S8" t="s">
        <v>71</v>
      </c>
      <c r="T8" t="s">
        <v>4499</v>
      </c>
      <c r="U8" t="s">
        <v>4500</v>
      </c>
      <c r="V8" t="s">
        <v>4501</v>
      </c>
      <c r="W8" t="s">
        <v>152</v>
      </c>
      <c r="X8" t="s">
        <v>754</v>
      </c>
      <c r="Y8" t="str">
        <f>"37-3011"</f>
        <v>37-3011</v>
      </c>
      <c r="Z8" t="s">
        <v>454</v>
      </c>
      <c r="AA8">
        <v>561730</v>
      </c>
      <c r="AB8">
        <v>15</v>
      </c>
      <c r="AC8">
        <v>14</v>
      </c>
      <c r="AD8" t="s">
        <v>77</v>
      </c>
      <c r="AE8" t="s">
        <v>96</v>
      </c>
      <c r="AF8">
        <v>40</v>
      </c>
      <c r="AG8" s="3">
        <v>0.33333333333333331</v>
      </c>
      <c r="AH8" s="3">
        <v>0.66666666666666663</v>
      </c>
      <c r="AI8" s="4">
        <v>14.73</v>
      </c>
      <c r="AJ8">
        <v>22.1</v>
      </c>
      <c r="AK8">
        <v>22.1</v>
      </c>
      <c r="AL8" t="s">
        <v>79</v>
      </c>
      <c r="AM8" t="s">
        <v>80</v>
      </c>
      <c r="AO8" t="s">
        <v>81</v>
      </c>
      <c r="AR8" t="s">
        <v>80</v>
      </c>
      <c r="AT8" t="s">
        <v>80</v>
      </c>
      <c r="AW8" t="s">
        <v>80</v>
      </c>
      <c r="AY8" t="s">
        <v>4497</v>
      </c>
      <c r="AZ8" t="s">
        <v>187</v>
      </c>
      <c r="BA8" t="s">
        <v>152</v>
      </c>
      <c r="BB8">
        <v>20833</v>
      </c>
      <c r="BC8" t="s">
        <v>77</v>
      </c>
    </row>
    <row r="9" spans="1:59" x14ac:dyDescent="0.25">
      <c r="A9" t="s">
        <v>2929</v>
      </c>
      <c r="B9" s="1">
        <v>43398</v>
      </c>
      <c r="C9" t="s">
        <v>60</v>
      </c>
      <c r="D9" s="2">
        <v>43213.455636574072</v>
      </c>
      <c r="E9" t="s">
        <v>115</v>
      </c>
      <c r="H9" t="s">
        <v>2930</v>
      </c>
      <c r="I9" t="s">
        <v>2931</v>
      </c>
      <c r="J9" t="s">
        <v>2932</v>
      </c>
      <c r="L9" t="s">
        <v>2933</v>
      </c>
      <c r="M9" t="s">
        <v>773</v>
      </c>
      <c r="N9">
        <v>8742</v>
      </c>
      <c r="O9" t="s">
        <v>68</v>
      </c>
      <c r="P9" t="s">
        <v>2934</v>
      </c>
      <c r="Q9" t="s">
        <v>2935</v>
      </c>
      <c r="S9" t="s">
        <v>71</v>
      </c>
      <c r="T9" t="s">
        <v>2936</v>
      </c>
      <c r="U9" t="s">
        <v>2937</v>
      </c>
      <c r="V9" t="s">
        <v>469</v>
      </c>
      <c r="W9" t="s">
        <v>336</v>
      </c>
      <c r="X9" t="s">
        <v>2938</v>
      </c>
      <c r="Y9" t="str">
        <f>"35-9021"</f>
        <v>35-9021</v>
      </c>
      <c r="Z9" t="s">
        <v>1883</v>
      </c>
      <c r="AA9">
        <v>7221</v>
      </c>
      <c r="AB9">
        <v>6</v>
      </c>
      <c r="AD9" t="s">
        <v>77</v>
      </c>
      <c r="AE9" t="s">
        <v>78</v>
      </c>
      <c r="AF9">
        <v>40</v>
      </c>
      <c r="AG9" s="3">
        <v>0.375</v>
      </c>
      <c r="AH9" s="3">
        <v>0.75</v>
      </c>
      <c r="AI9" s="4">
        <v>11.61</v>
      </c>
      <c r="AJ9">
        <v>0</v>
      </c>
      <c r="AK9">
        <v>0</v>
      </c>
      <c r="AL9" t="s">
        <v>79</v>
      </c>
      <c r="AM9" t="s">
        <v>80</v>
      </c>
      <c r="AO9" t="s">
        <v>81</v>
      </c>
      <c r="AR9" t="s">
        <v>80</v>
      </c>
      <c r="AT9" t="s">
        <v>80</v>
      </c>
      <c r="AW9" t="s">
        <v>80</v>
      </c>
      <c r="AY9" t="s">
        <v>2939</v>
      </c>
      <c r="AZ9" t="s">
        <v>2940</v>
      </c>
      <c r="BA9" t="s">
        <v>773</v>
      </c>
      <c r="BB9">
        <v>8742</v>
      </c>
      <c r="BC9" t="s">
        <v>83</v>
      </c>
    </row>
    <row r="10" spans="1:59" x14ac:dyDescent="0.25">
      <c r="A10" t="s">
        <v>7280</v>
      </c>
      <c r="B10" s="1">
        <v>43446</v>
      </c>
      <c r="C10" t="s">
        <v>60</v>
      </c>
      <c r="D10" s="2">
        <v>43435.00209490741</v>
      </c>
      <c r="E10" t="s">
        <v>85</v>
      </c>
      <c r="H10" t="s">
        <v>3891</v>
      </c>
      <c r="I10" t="s">
        <v>3892</v>
      </c>
      <c r="J10" t="s">
        <v>3893</v>
      </c>
      <c r="K10" t="s">
        <v>3894</v>
      </c>
      <c r="L10" t="s">
        <v>3895</v>
      </c>
      <c r="M10" t="s">
        <v>106</v>
      </c>
      <c r="N10">
        <v>3907</v>
      </c>
      <c r="O10" t="s">
        <v>68</v>
      </c>
      <c r="P10" t="s">
        <v>69</v>
      </c>
      <c r="Q10" t="s">
        <v>7281</v>
      </c>
      <c r="S10" t="s">
        <v>71</v>
      </c>
      <c r="T10" t="s">
        <v>3896</v>
      </c>
      <c r="U10" t="s">
        <v>3897</v>
      </c>
      <c r="V10" t="s">
        <v>3898</v>
      </c>
      <c r="W10" t="s">
        <v>753</v>
      </c>
      <c r="X10" t="s">
        <v>7282</v>
      </c>
      <c r="Y10" t="str">
        <f>"51-6011"</f>
        <v>51-6011</v>
      </c>
      <c r="Z10" t="s">
        <v>2215</v>
      </c>
      <c r="AA10">
        <v>721110</v>
      </c>
      <c r="AB10">
        <v>14</v>
      </c>
      <c r="AD10" t="s">
        <v>77</v>
      </c>
      <c r="AE10" t="s">
        <v>96</v>
      </c>
      <c r="AF10">
        <v>35</v>
      </c>
      <c r="AG10" s="3">
        <v>0.25</v>
      </c>
      <c r="AH10" s="3">
        <v>0</v>
      </c>
      <c r="AI10" s="4">
        <v>11.15</v>
      </c>
      <c r="AJ10">
        <v>16.73</v>
      </c>
      <c r="AL10" t="s">
        <v>79</v>
      </c>
      <c r="AM10" t="s">
        <v>71</v>
      </c>
      <c r="AN10">
        <v>10</v>
      </c>
      <c r="AO10" t="s">
        <v>81</v>
      </c>
      <c r="AP10" t="s">
        <v>69</v>
      </c>
      <c r="AQ10" t="s">
        <v>69</v>
      </c>
      <c r="AR10" t="s">
        <v>80</v>
      </c>
      <c r="AT10" t="s">
        <v>80</v>
      </c>
      <c r="AW10" t="s">
        <v>71</v>
      </c>
      <c r="AX10">
        <v>3</v>
      </c>
      <c r="AY10" t="s">
        <v>3895</v>
      </c>
      <c r="AZ10" t="s">
        <v>3899</v>
      </c>
      <c r="BA10" t="s">
        <v>106</v>
      </c>
      <c r="BB10">
        <v>3907</v>
      </c>
      <c r="BC10" t="s">
        <v>83</v>
      </c>
    </row>
    <row r="11" spans="1:59" x14ac:dyDescent="0.25">
      <c r="A11" t="s">
        <v>8267</v>
      </c>
      <c r="B11" s="1">
        <v>43441</v>
      </c>
      <c r="C11" t="s">
        <v>60</v>
      </c>
      <c r="D11" s="2">
        <v>43409.000486111108</v>
      </c>
      <c r="E11" t="s">
        <v>61</v>
      </c>
      <c r="F11" s="1">
        <v>43497</v>
      </c>
      <c r="G11" s="1">
        <v>43799</v>
      </c>
      <c r="H11" t="s">
        <v>8268</v>
      </c>
      <c r="J11" t="s">
        <v>8269</v>
      </c>
      <c r="L11" t="s">
        <v>4636</v>
      </c>
      <c r="M11" t="s">
        <v>332</v>
      </c>
      <c r="N11">
        <v>41005</v>
      </c>
      <c r="O11" t="s">
        <v>68</v>
      </c>
      <c r="Q11" t="s">
        <v>8270</v>
      </c>
      <c r="S11" t="s">
        <v>71</v>
      </c>
      <c r="T11" t="s">
        <v>857</v>
      </c>
      <c r="U11" t="s">
        <v>858</v>
      </c>
      <c r="V11" t="s">
        <v>859</v>
      </c>
      <c r="W11" t="s">
        <v>332</v>
      </c>
      <c r="X11" t="s">
        <v>1377</v>
      </c>
      <c r="Y11" t="str">
        <f>"37-3011"</f>
        <v>37-3011</v>
      </c>
      <c r="Z11" t="s">
        <v>454</v>
      </c>
      <c r="AA11">
        <v>238990</v>
      </c>
      <c r="AB11">
        <v>6</v>
      </c>
      <c r="AC11">
        <v>6</v>
      </c>
      <c r="AD11" t="s">
        <v>77</v>
      </c>
      <c r="AE11" t="s">
        <v>96</v>
      </c>
      <c r="AF11">
        <v>35</v>
      </c>
      <c r="AG11" s="3">
        <v>0.33333333333333331</v>
      </c>
      <c r="AH11" s="3">
        <v>0.66666666666666663</v>
      </c>
      <c r="AI11" s="4">
        <v>13.91</v>
      </c>
      <c r="AJ11">
        <v>20.87</v>
      </c>
      <c r="AK11">
        <v>20.87</v>
      </c>
      <c r="AL11" t="s">
        <v>79</v>
      </c>
      <c r="AM11" t="s">
        <v>80</v>
      </c>
      <c r="AO11" t="s">
        <v>81</v>
      </c>
      <c r="AP11" t="s">
        <v>104</v>
      </c>
      <c r="AQ11" t="s">
        <v>104</v>
      </c>
      <c r="AR11" t="s">
        <v>80</v>
      </c>
      <c r="AT11" t="s">
        <v>80</v>
      </c>
      <c r="AW11" t="s">
        <v>80</v>
      </c>
      <c r="AY11" t="s">
        <v>4636</v>
      </c>
      <c r="AZ11" t="s">
        <v>1084</v>
      </c>
      <c r="BA11" t="s">
        <v>332</v>
      </c>
      <c r="BB11">
        <v>41005</v>
      </c>
      <c r="BC11" t="s">
        <v>77</v>
      </c>
    </row>
    <row r="12" spans="1:59" x14ac:dyDescent="0.25">
      <c r="A12" t="s">
        <v>1664</v>
      </c>
      <c r="B12" s="1">
        <v>43398</v>
      </c>
      <c r="C12" t="s">
        <v>60</v>
      </c>
      <c r="D12" s="2">
        <v>43285.528912037036</v>
      </c>
      <c r="E12" t="s">
        <v>130</v>
      </c>
      <c r="F12" s="1">
        <v>43399</v>
      </c>
      <c r="G12" s="1">
        <v>43465</v>
      </c>
      <c r="H12" t="s">
        <v>1665</v>
      </c>
      <c r="I12" t="s">
        <v>1666</v>
      </c>
      <c r="J12" t="s">
        <v>1667</v>
      </c>
      <c r="L12" t="s">
        <v>1668</v>
      </c>
      <c r="M12" t="s">
        <v>324</v>
      </c>
      <c r="N12" t="s">
        <v>1669</v>
      </c>
      <c r="O12" t="s">
        <v>68</v>
      </c>
      <c r="Q12" t="s">
        <v>1670</v>
      </c>
      <c r="S12" t="s">
        <v>71</v>
      </c>
      <c r="T12" t="s">
        <v>1671</v>
      </c>
      <c r="U12" t="s">
        <v>1672</v>
      </c>
      <c r="V12" t="s">
        <v>1673</v>
      </c>
      <c r="W12" t="s">
        <v>324</v>
      </c>
      <c r="X12" t="s">
        <v>1674</v>
      </c>
      <c r="Y12" t="str">
        <f>"51-3023"</f>
        <v>51-3023</v>
      </c>
      <c r="Z12" t="s">
        <v>1675</v>
      </c>
      <c r="AA12">
        <v>112111</v>
      </c>
      <c r="AB12">
        <v>2</v>
      </c>
      <c r="AC12">
        <v>2</v>
      </c>
      <c r="AD12" t="s">
        <v>77</v>
      </c>
      <c r="AE12" t="s">
        <v>78</v>
      </c>
      <c r="AF12">
        <v>40</v>
      </c>
      <c r="AG12" s="3">
        <v>0.33333333333333331</v>
      </c>
      <c r="AH12" s="3">
        <v>0.70833333333333337</v>
      </c>
      <c r="AI12" s="4">
        <v>12.33</v>
      </c>
      <c r="AJ12">
        <v>18.5</v>
      </c>
      <c r="AL12" t="s">
        <v>79</v>
      </c>
      <c r="AM12" t="s">
        <v>80</v>
      </c>
      <c r="AO12" t="s">
        <v>81</v>
      </c>
      <c r="AR12" t="s">
        <v>80</v>
      </c>
      <c r="AT12" t="s">
        <v>80</v>
      </c>
      <c r="AW12" t="s">
        <v>80</v>
      </c>
      <c r="AY12" t="s">
        <v>1668</v>
      </c>
      <c r="AZ12" t="s">
        <v>1676</v>
      </c>
      <c r="BA12" t="s">
        <v>324</v>
      </c>
      <c r="BB12" t="s">
        <v>1669</v>
      </c>
      <c r="BC12" t="s">
        <v>83</v>
      </c>
    </row>
    <row r="13" spans="1:59" x14ac:dyDescent="0.25">
      <c r="A13" t="s">
        <v>176</v>
      </c>
      <c r="B13" s="1">
        <v>43375</v>
      </c>
      <c r="C13" t="s">
        <v>60</v>
      </c>
      <c r="D13" s="2">
        <v>43345.528819444444</v>
      </c>
      <c r="E13" t="s">
        <v>61</v>
      </c>
      <c r="F13" s="1">
        <v>43435</v>
      </c>
      <c r="G13" s="1">
        <v>43661</v>
      </c>
      <c r="H13" t="s">
        <v>177</v>
      </c>
      <c r="J13" t="s">
        <v>178</v>
      </c>
      <c r="L13" t="s">
        <v>179</v>
      </c>
      <c r="M13" t="s">
        <v>180</v>
      </c>
      <c r="N13">
        <v>19464</v>
      </c>
      <c r="O13" t="s">
        <v>68</v>
      </c>
      <c r="Q13" t="s">
        <v>181</v>
      </c>
      <c r="S13" t="s">
        <v>71</v>
      </c>
      <c r="T13" t="s">
        <v>182</v>
      </c>
      <c r="U13" t="s">
        <v>183</v>
      </c>
      <c r="V13" t="s">
        <v>184</v>
      </c>
      <c r="W13" t="s">
        <v>90</v>
      </c>
      <c r="X13" t="s">
        <v>185</v>
      </c>
      <c r="Y13" t="str">
        <f>"53-7062"</f>
        <v>53-7062</v>
      </c>
      <c r="Z13" t="s">
        <v>186</v>
      </c>
      <c r="AA13">
        <v>423210</v>
      </c>
      <c r="AB13">
        <v>4</v>
      </c>
      <c r="AC13">
        <v>4</v>
      </c>
      <c r="AD13" t="s">
        <v>77</v>
      </c>
      <c r="AE13" t="s">
        <v>96</v>
      </c>
      <c r="AF13">
        <v>40</v>
      </c>
      <c r="AG13" s="3">
        <v>0.35416666666666669</v>
      </c>
      <c r="AH13" s="3">
        <v>0.70833333333333337</v>
      </c>
      <c r="AI13" s="4">
        <v>15.45</v>
      </c>
      <c r="AJ13">
        <v>23.18</v>
      </c>
      <c r="AL13" t="s">
        <v>79</v>
      </c>
      <c r="AM13" t="s">
        <v>80</v>
      </c>
      <c r="AO13" t="s">
        <v>81</v>
      </c>
      <c r="AR13" t="s">
        <v>80</v>
      </c>
      <c r="AT13" t="s">
        <v>80</v>
      </c>
      <c r="AW13" t="s">
        <v>80</v>
      </c>
      <c r="AY13" t="s">
        <v>179</v>
      </c>
      <c r="AZ13" t="s">
        <v>187</v>
      </c>
      <c r="BA13" t="s">
        <v>180</v>
      </c>
      <c r="BB13">
        <v>19464</v>
      </c>
      <c r="BC13" t="s">
        <v>83</v>
      </c>
    </row>
    <row r="14" spans="1:59" x14ac:dyDescent="0.25">
      <c r="A14" t="s">
        <v>256</v>
      </c>
      <c r="B14" s="1">
        <v>43382</v>
      </c>
      <c r="C14" t="s">
        <v>60</v>
      </c>
      <c r="D14" s="2">
        <v>43284.460324074076</v>
      </c>
      <c r="E14" t="s">
        <v>61</v>
      </c>
      <c r="F14" s="1">
        <v>43382</v>
      </c>
      <c r="G14" s="1">
        <v>43616</v>
      </c>
      <c r="H14" t="s">
        <v>257</v>
      </c>
      <c r="I14" t="s">
        <v>258</v>
      </c>
      <c r="J14" t="s">
        <v>259</v>
      </c>
      <c r="L14" t="s">
        <v>260</v>
      </c>
      <c r="M14" t="s">
        <v>261</v>
      </c>
      <c r="N14">
        <v>85253</v>
      </c>
      <c r="O14" t="s">
        <v>68</v>
      </c>
      <c r="Q14" t="s">
        <v>262</v>
      </c>
      <c r="S14" t="s">
        <v>71</v>
      </c>
      <c r="T14" t="s">
        <v>263</v>
      </c>
      <c r="U14" t="s">
        <v>264</v>
      </c>
      <c r="V14" t="s">
        <v>265</v>
      </c>
      <c r="W14" t="s">
        <v>266</v>
      </c>
      <c r="X14" t="s">
        <v>267</v>
      </c>
      <c r="Y14" t="str">
        <f>"37-2012"</f>
        <v>37-2012</v>
      </c>
      <c r="Z14" t="s">
        <v>268</v>
      </c>
      <c r="AA14">
        <v>721110</v>
      </c>
      <c r="AB14">
        <v>10</v>
      </c>
      <c r="AC14">
        <v>10</v>
      </c>
      <c r="AD14" t="s">
        <v>77</v>
      </c>
      <c r="AE14" t="s">
        <v>96</v>
      </c>
      <c r="AF14">
        <v>40</v>
      </c>
      <c r="AG14" s="3">
        <v>0.33333333333333331</v>
      </c>
      <c r="AH14" s="3">
        <v>0.66666666666666663</v>
      </c>
      <c r="AI14" s="4">
        <v>10.77</v>
      </c>
      <c r="AJ14">
        <v>16.149999999999999</v>
      </c>
      <c r="AK14">
        <v>17.25</v>
      </c>
      <c r="AL14" t="s">
        <v>79</v>
      </c>
      <c r="AM14" t="s">
        <v>80</v>
      </c>
      <c r="AO14" t="s">
        <v>81</v>
      </c>
      <c r="AR14" t="s">
        <v>80</v>
      </c>
      <c r="AT14" t="s">
        <v>80</v>
      </c>
      <c r="AW14" t="s">
        <v>71</v>
      </c>
      <c r="AX14">
        <v>3</v>
      </c>
      <c r="AY14" t="s">
        <v>260</v>
      </c>
      <c r="AZ14" t="s">
        <v>269</v>
      </c>
      <c r="BA14" t="s">
        <v>261</v>
      </c>
      <c r="BB14">
        <v>85253</v>
      </c>
      <c r="BC14" t="s">
        <v>83</v>
      </c>
    </row>
    <row r="15" spans="1:59" ht="15" customHeight="1" x14ac:dyDescent="0.25">
      <c r="A15" t="s">
        <v>5291</v>
      </c>
      <c r="B15" s="1">
        <v>43424</v>
      </c>
      <c r="C15" t="s">
        <v>60</v>
      </c>
      <c r="D15" s="2">
        <v>43396.734513888892</v>
      </c>
      <c r="E15" t="s">
        <v>115</v>
      </c>
      <c r="H15" t="s">
        <v>5292</v>
      </c>
      <c r="I15" t="s">
        <v>69</v>
      </c>
      <c r="J15" t="s">
        <v>5293</v>
      </c>
      <c r="K15" t="s">
        <v>69</v>
      </c>
      <c r="L15" t="s">
        <v>3500</v>
      </c>
      <c r="M15" t="s">
        <v>90</v>
      </c>
      <c r="N15">
        <v>78541</v>
      </c>
      <c r="O15" t="s">
        <v>68</v>
      </c>
      <c r="P15" t="s">
        <v>69</v>
      </c>
      <c r="Q15" t="s">
        <v>5294</v>
      </c>
      <c r="R15">
        <v>0</v>
      </c>
      <c r="S15" t="s">
        <v>80</v>
      </c>
      <c r="U15" t="s">
        <v>108</v>
      </c>
      <c r="X15" t="s">
        <v>2675</v>
      </c>
      <c r="Y15" t="str">
        <f>"53-3032"</f>
        <v>53-3032</v>
      </c>
      <c r="Z15" t="s">
        <v>357</v>
      </c>
      <c r="AA15">
        <v>541614</v>
      </c>
      <c r="AB15">
        <v>20</v>
      </c>
      <c r="AD15" t="s">
        <v>77</v>
      </c>
      <c r="AE15" t="s">
        <v>96</v>
      </c>
      <c r="AF15">
        <v>70</v>
      </c>
      <c r="AG15" s="3">
        <v>0.33333333333333331</v>
      </c>
      <c r="AH15" s="3">
        <v>0.75</v>
      </c>
      <c r="AI15" s="5">
        <v>1000</v>
      </c>
      <c r="AJ15">
        <v>0</v>
      </c>
      <c r="AK15">
        <v>0</v>
      </c>
      <c r="AL15" t="s">
        <v>79</v>
      </c>
      <c r="AM15" t="s">
        <v>80</v>
      </c>
      <c r="AO15" t="s">
        <v>81</v>
      </c>
      <c r="AP15" t="s">
        <v>997</v>
      </c>
      <c r="AQ15" t="s">
        <v>111</v>
      </c>
      <c r="AR15" t="s">
        <v>80</v>
      </c>
      <c r="AT15" t="s">
        <v>71</v>
      </c>
      <c r="AU15">
        <v>0</v>
      </c>
      <c r="AV15" s="6" t="s">
        <v>5295</v>
      </c>
      <c r="AW15" t="s">
        <v>71</v>
      </c>
      <c r="AX15">
        <v>24</v>
      </c>
      <c r="AY15" t="s">
        <v>5296</v>
      </c>
      <c r="AZ15" t="s">
        <v>493</v>
      </c>
      <c r="BA15" t="s">
        <v>90</v>
      </c>
      <c r="BB15">
        <v>78541</v>
      </c>
      <c r="BC15" t="s">
        <v>83</v>
      </c>
    </row>
    <row r="16" spans="1:59" x14ac:dyDescent="0.25">
      <c r="A16" t="s">
        <v>7937</v>
      </c>
      <c r="B16" s="1">
        <v>43420</v>
      </c>
      <c r="C16" t="s">
        <v>60</v>
      </c>
      <c r="D16" s="2">
        <v>43391.445821759262</v>
      </c>
      <c r="E16" t="s">
        <v>61</v>
      </c>
      <c r="F16" s="1">
        <v>43481</v>
      </c>
      <c r="G16" s="1">
        <v>43785</v>
      </c>
      <c r="H16" t="s">
        <v>7938</v>
      </c>
      <c r="I16" t="s">
        <v>69</v>
      </c>
      <c r="J16" t="s">
        <v>7939</v>
      </c>
      <c r="K16" t="s">
        <v>7940</v>
      </c>
      <c r="L16" t="s">
        <v>7941</v>
      </c>
      <c r="M16" t="s">
        <v>119</v>
      </c>
      <c r="N16">
        <v>34995</v>
      </c>
      <c r="O16" t="s">
        <v>68</v>
      </c>
      <c r="P16" t="s">
        <v>69</v>
      </c>
      <c r="Q16" t="s">
        <v>7942</v>
      </c>
      <c r="S16" t="s">
        <v>71</v>
      </c>
      <c r="T16" t="s">
        <v>162</v>
      </c>
      <c r="U16" t="s">
        <v>163</v>
      </c>
      <c r="V16" t="s">
        <v>164</v>
      </c>
      <c r="W16" t="s">
        <v>152</v>
      </c>
      <c r="X16" t="s">
        <v>165</v>
      </c>
      <c r="Y16" t="str">
        <f>"39-3091"</f>
        <v>39-3091</v>
      </c>
      <c r="Z16" t="s">
        <v>166</v>
      </c>
      <c r="AA16">
        <v>713990</v>
      </c>
      <c r="AB16">
        <v>40</v>
      </c>
      <c r="AC16">
        <v>40</v>
      </c>
      <c r="AD16" t="s">
        <v>77</v>
      </c>
      <c r="AE16" t="s">
        <v>78</v>
      </c>
      <c r="AF16">
        <v>35</v>
      </c>
      <c r="AG16" s="3">
        <v>0.66666666666666663</v>
      </c>
      <c r="AH16" s="3">
        <v>0.95833333333333337</v>
      </c>
      <c r="AI16" s="4">
        <v>9.17</v>
      </c>
      <c r="AJ16">
        <v>13.76</v>
      </c>
      <c r="AK16">
        <v>18.32</v>
      </c>
      <c r="AL16" t="s">
        <v>79</v>
      </c>
      <c r="AM16" t="s">
        <v>80</v>
      </c>
      <c r="AO16" t="s">
        <v>81</v>
      </c>
      <c r="AP16" t="s">
        <v>69</v>
      </c>
      <c r="AQ16" t="s">
        <v>69</v>
      </c>
      <c r="AR16" t="s">
        <v>80</v>
      </c>
      <c r="AT16" t="s">
        <v>80</v>
      </c>
      <c r="AW16" t="s">
        <v>80</v>
      </c>
      <c r="AY16" t="s">
        <v>6117</v>
      </c>
      <c r="AZ16" t="s">
        <v>395</v>
      </c>
      <c r="BA16" t="s">
        <v>119</v>
      </c>
      <c r="BB16">
        <v>32043</v>
      </c>
      <c r="BC16" t="s">
        <v>77</v>
      </c>
    </row>
    <row r="17" spans="1:55" x14ac:dyDescent="0.25">
      <c r="A17" t="s">
        <v>6914</v>
      </c>
      <c r="B17" s="1">
        <v>43397</v>
      </c>
      <c r="C17" t="s">
        <v>60</v>
      </c>
      <c r="D17" s="2">
        <v>43370.626261574071</v>
      </c>
      <c r="E17" t="s">
        <v>61</v>
      </c>
      <c r="F17" s="1">
        <v>43449</v>
      </c>
      <c r="G17" s="1">
        <v>43642</v>
      </c>
      <c r="H17" t="s">
        <v>6915</v>
      </c>
      <c r="I17" t="s">
        <v>69</v>
      </c>
      <c r="J17" t="s">
        <v>6916</v>
      </c>
      <c r="K17" t="s">
        <v>6917</v>
      </c>
      <c r="L17" t="s">
        <v>6918</v>
      </c>
      <c r="M17" t="s">
        <v>152</v>
      </c>
      <c r="N17">
        <v>20774</v>
      </c>
      <c r="O17" t="s">
        <v>68</v>
      </c>
      <c r="P17" t="s">
        <v>69</v>
      </c>
      <c r="Q17" t="s">
        <v>6919</v>
      </c>
      <c r="S17" t="s">
        <v>71</v>
      </c>
      <c r="T17" t="s">
        <v>162</v>
      </c>
      <c r="U17" t="s">
        <v>163</v>
      </c>
      <c r="V17" t="s">
        <v>164</v>
      </c>
      <c r="W17" t="s">
        <v>152</v>
      </c>
      <c r="X17" t="s">
        <v>907</v>
      </c>
      <c r="Y17" t="str">
        <f>"37-3011"</f>
        <v>37-3011</v>
      </c>
      <c r="Z17" t="s">
        <v>454</v>
      </c>
      <c r="AA17">
        <v>561730</v>
      </c>
      <c r="AB17">
        <v>20</v>
      </c>
      <c r="AC17">
        <v>20</v>
      </c>
      <c r="AD17" t="s">
        <v>77</v>
      </c>
      <c r="AE17" t="s">
        <v>78</v>
      </c>
      <c r="AF17">
        <v>35</v>
      </c>
      <c r="AG17" s="3">
        <v>0.29166666666666669</v>
      </c>
      <c r="AH17" s="3">
        <v>0.60416666666666663</v>
      </c>
      <c r="AI17" s="4">
        <v>15.39</v>
      </c>
      <c r="AJ17">
        <v>23.09</v>
      </c>
      <c r="AL17" t="s">
        <v>79</v>
      </c>
      <c r="AM17" t="s">
        <v>80</v>
      </c>
      <c r="AO17" t="s">
        <v>81</v>
      </c>
      <c r="AP17" t="s">
        <v>69</v>
      </c>
      <c r="AQ17" t="s">
        <v>276</v>
      </c>
      <c r="AR17" t="s">
        <v>80</v>
      </c>
      <c r="AT17" t="s">
        <v>80</v>
      </c>
      <c r="AW17" t="s">
        <v>71</v>
      </c>
      <c r="AX17">
        <v>3</v>
      </c>
      <c r="AY17" t="s">
        <v>6918</v>
      </c>
      <c r="AZ17" t="s">
        <v>1788</v>
      </c>
      <c r="BA17" t="s">
        <v>152</v>
      </c>
      <c r="BB17">
        <v>20774</v>
      </c>
      <c r="BC17" t="s">
        <v>77</v>
      </c>
    </row>
    <row r="18" spans="1:55" x14ac:dyDescent="0.25">
      <c r="A18" t="s">
        <v>270</v>
      </c>
      <c r="B18" s="1">
        <v>43413</v>
      </c>
      <c r="C18" t="s">
        <v>60</v>
      </c>
      <c r="D18" s="2">
        <v>43389.557986111111</v>
      </c>
      <c r="E18" t="s">
        <v>61</v>
      </c>
      <c r="F18" s="1">
        <v>43479</v>
      </c>
      <c r="G18" s="1">
        <v>43779</v>
      </c>
      <c r="H18" t="s">
        <v>271</v>
      </c>
      <c r="I18" t="s">
        <v>69</v>
      </c>
      <c r="J18" t="s">
        <v>272</v>
      </c>
      <c r="K18" t="s">
        <v>69</v>
      </c>
      <c r="L18" t="s">
        <v>273</v>
      </c>
      <c r="M18" t="s">
        <v>274</v>
      </c>
      <c r="N18">
        <v>55021</v>
      </c>
      <c r="O18" t="s">
        <v>68</v>
      </c>
      <c r="P18" t="s">
        <v>69</v>
      </c>
      <c r="Q18" t="s">
        <v>275</v>
      </c>
      <c r="S18" t="s">
        <v>71</v>
      </c>
      <c r="T18" t="s">
        <v>162</v>
      </c>
      <c r="U18" t="s">
        <v>163</v>
      </c>
      <c r="V18" t="s">
        <v>164</v>
      </c>
      <c r="W18" t="s">
        <v>152</v>
      </c>
      <c r="X18" t="s">
        <v>165</v>
      </c>
      <c r="Y18" t="str">
        <f>"39-3091"</f>
        <v>39-3091</v>
      </c>
      <c r="Z18" t="s">
        <v>166</v>
      </c>
      <c r="AA18">
        <v>713990</v>
      </c>
      <c r="AB18">
        <v>38</v>
      </c>
      <c r="AC18">
        <v>38</v>
      </c>
      <c r="AD18" t="s">
        <v>77</v>
      </c>
      <c r="AE18" t="s">
        <v>78</v>
      </c>
      <c r="AF18">
        <v>35</v>
      </c>
      <c r="AG18" s="3">
        <v>0.66666666666666663</v>
      </c>
      <c r="AH18" s="3">
        <v>0.95833333333333337</v>
      </c>
      <c r="AI18" s="4">
        <v>9.09</v>
      </c>
      <c r="AJ18">
        <v>13.64</v>
      </c>
      <c r="AK18">
        <v>17.78</v>
      </c>
      <c r="AL18" t="s">
        <v>79</v>
      </c>
      <c r="AM18" t="s">
        <v>80</v>
      </c>
      <c r="AO18" t="s">
        <v>81</v>
      </c>
      <c r="AP18" t="s">
        <v>276</v>
      </c>
      <c r="AQ18" t="s">
        <v>276</v>
      </c>
      <c r="AR18" t="s">
        <v>80</v>
      </c>
      <c r="AT18" t="s">
        <v>80</v>
      </c>
      <c r="AW18" t="s">
        <v>80</v>
      </c>
      <c r="AY18" t="s">
        <v>277</v>
      </c>
      <c r="AZ18" t="s">
        <v>278</v>
      </c>
      <c r="BA18" t="s">
        <v>99</v>
      </c>
      <c r="BB18">
        <v>70072</v>
      </c>
      <c r="BC18" t="s">
        <v>77</v>
      </c>
    </row>
    <row r="19" spans="1:55" x14ac:dyDescent="0.25">
      <c r="A19" t="s">
        <v>158</v>
      </c>
      <c r="B19" s="1">
        <v>43413</v>
      </c>
      <c r="C19" t="s">
        <v>60</v>
      </c>
      <c r="D19" s="2">
        <v>43392.545763888891</v>
      </c>
      <c r="E19" t="s">
        <v>61</v>
      </c>
      <c r="F19" s="1">
        <v>43482</v>
      </c>
      <c r="G19" s="1">
        <v>43786</v>
      </c>
      <c r="H19" t="s">
        <v>159</v>
      </c>
      <c r="I19" t="s">
        <v>69</v>
      </c>
      <c r="J19" t="s">
        <v>160</v>
      </c>
      <c r="K19" t="s">
        <v>69</v>
      </c>
      <c r="L19" t="s">
        <v>118</v>
      </c>
      <c r="M19" t="s">
        <v>119</v>
      </c>
      <c r="N19">
        <v>32803</v>
      </c>
      <c r="O19" t="s">
        <v>68</v>
      </c>
      <c r="P19" t="s">
        <v>69</v>
      </c>
      <c r="Q19" t="s">
        <v>161</v>
      </c>
      <c r="S19" t="s">
        <v>71</v>
      </c>
      <c r="T19" t="s">
        <v>162</v>
      </c>
      <c r="U19" t="s">
        <v>163</v>
      </c>
      <c r="V19" t="s">
        <v>164</v>
      </c>
      <c r="W19" t="s">
        <v>152</v>
      </c>
      <c r="X19" t="s">
        <v>165</v>
      </c>
      <c r="Y19" t="str">
        <f>"39-3091"</f>
        <v>39-3091</v>
      </c>
      <c r="Z19" t="s">
        <v>166</v>
      </c>
      <c r="AA19">
        <v>713990</v>
      </c>
      <c r="AB19">
        <v>32</v>
      </c>
      <c r="AC19">
        <v>32</v>
      </c>
      <c r="AD19" t="s">
        <v>77</v>
      </c>
      <c r="AE19" t="s">
        <v>78</v>
      </c>
      <c r="AF19">
        <v>35</v>
      </c>
      <c r="AG19" s="3">
        <v>0.66666666666666663</v>
      </c>
      <c r="AH19" s="3">
        <v>0.95833333333333337</v>
      </c>
      <c r="AI19" s="4">
        <v>8.5399999999999991</v>
      </c>
      <c r="AJ19">
        <v>12.81</v>
      </c>
      <c r="AK19">
        <v>17.36</v>
      </c>
      <c r="AL19" t="s">
        <v>79</v>
      </c>
      <c r="AM19" t="s">
        <v>80</v>
      </c>
      <c r="AO19" t="s">
        <v>81</v>
      </c>
      <c r="AP19" t="s">
        <v>69</v>
      </c>
      <c r="AQ19" t="s">
        <v>69</v>
      </c>
      <c r="AR19" t="s">
        <v>80</v>
      </c>
      <c r="AT19" t="s">
        <v>80</v>
      </c>
      <c r="AW19" t="s">
        <v>80</v>
      </c>
      <c r="AY19" t="s">
        <v>167</v>
      </c>
      <c r="AZ19" t="s">
        <v>168</v>
      </c>
      <c r="BA19" t="s">
        <v>119</v>
      </c>
      <c r="BB19">
        <v>33534</v>
      </c>
      <c r="BC19" t="s">
        <v>77</v>
      </c>
    </row>
    <row r="20" spans="1:55" x14ac:dyDescent="0.25">
      <c r="A20" t="s">
        <v>229</v>
      </c>
      <c r="B20" s="1">
        <v>43383</v>
      </c>
      <c r="C20" t="s">
        <v>60</v>
      </c>
      <c r="D20" s="2">
        <v>43353.696956018517</v>
      </c>
      <c r="E20" t="s">
        <v>61</v>
      </c>
      <c r="F20" s="1">
        <v>43428</v>
      </c>
      <c r="G20" s="1">
        <v>43546</v>
      </c>
      <c r="H20" t="s">
        <v>230</v>
      </c>
      <c r="I20" t="s">
        <v>231</v>
      </c>
      <c r="J20" t="s">
        <v>232</v>
      </c>
      <c r="K20" t="s">
        <v>233</v>
      </c>
      <c r="L20" t="s">
        <v>234</v>
      </c>
      <c r="M20" t="s">
        <v>90</v>
      </c>
      <c r="N20" t="s">
        <v>235</v>
      </c>
      <c r="O20" t="s">
        <v>68</v>
      </c>
      <c r="Q20" t="s">
        <v>236</v>
      </c>
      <c r="S20" t="s">
        <v>71</v>
      </c>
      <c r="T20" t="s">
        <v>237</v>
      </c>
      <c r="U20" t="s">
        <v>238</v>
      </c>
      <c r="V20" t="s">
        <v>239</v>
      </c>
      <c r="W20" t="s">
        <v>240</v>
      </c>
      <c r="X20" t="s">
        <v>241</v>
      </c>
      <c r="Y20" t="str">
        <f>"45-4011"</f>
        <v>45-4011</v>
      </c>
      <c r="Z20" t="s">
        <v>242</v>
      </c>
      <c r="AA20">
        <v>115310</v>
      </c>
      <c r="AB20">
        <v>40</v>
      </c>
      <c r="AC20">
        <v>40</v>
      </c>
      <c r="AD20" t="s">
        <v>77</v>
      </c>
      <c r="AE20" t="s">
        <v>78</v>
      </c>
      <c r="AF20">
        <v>35</v>
      </c>
      <c r="AG20" s="3">
        <v>0.33333333333333331</v>
      </c>
      <c r="AH20" s="3">
        <v>0.66666666666666663</v>
      </c>
      <c r="AI20" s="4">
        <v>16.420000000000002</v>
      </c>
      <c r="AJ20">
        <v>24.63</v>
      </c>
      <c r="AK20">
        <v>25.76</v>
      </c>
      <c r="AL20" t="s">
        <v>79</v>
      </c>
      <c r="AM20" t="s">
        <v>80</v>
      </c>
      <c r="AO20" t="s">
        <v>81</v>
      </c>
      <c r="AR20" t="s">
        <v>80</v>
      </c>
      <c r="AT20" t="s">
        <v>80</v>
      </c>
      <c r="AW20" t="s">
        <v>80</v>
      </c>
      <c r="AY20" t="s">
        <v>234</v>
      </c>
      <c r="AZ20" t="s">
        <v>243</v>
      </c>
      <c r="BA20" t="s">
        <v>90</v>
      </c>
      <c r="BB20">
        <v>77656</v>
      </c>
      <c r="BC20" t="s">
        <v>77</v>
      </c>
    </row>
    <row r="21" spans="1:55" x14ac:dyDescent="0.25">
      <c r="A21" t="s">
        <v>2009</v>
      </c>
      <c r="B21" s="1">
        <v>43420</v>
      </c>
      <c r="C21" t="s">
        <v>60</v>
      </c>
      <c r="D21" s="2">
        <v>43401.398645833331</v>
      </c>
      <c r="E21" t="s">
        <v>61</v>
      </c>
      <c r="F21" s="1">
        <v>43491</v>
      </c>
      <c r="G21" s="1">
        <v>43788</v>
      </c>
      <c r="H21" t="s">
        <v>2010</v>
      </c>
      <c r="I21" t="s">
        <v>69</v>
      </c>
      <c r="J21" t="s">
        <v>2011</v>
      </c>
      <c r="K21" t="s">
        <v>69</v>
      </c>
      <c r="L21" t="s">
        <v>118</v>
      </c>
      <c r="M21" t="s">
        <v>119</v>
      </c>
      <c r="N21">
        <v>32824</v>
      </c>
      <c r="O21" t="s">
        <v>68</v>
      </c>
      <c r="P21" t="s">
        <v>69</v>
      </c>
      <c r="Q21" t="s">
        <v>2012</v>
      </c>
      <c r="S21" t="s">
        <v>71</v>
      </c>
      <c r="T21" t="s">
        <v>162</v>
      </c>
      <c r="U21" t="s">
        <v>163</v>
      </c>
      <c r="V21" t="s">
        <v>164</v>
      </c>
      <c r="W21" t="s">
        <v>152</v>
      </c>
      <c r="X21" t="s">
        <v>165</v>
      </c>
      <c r="Y21" t="str">
        <f>"39-3091"</f>
        <v>39-3091</v>
      </c>
      <c r="Z21" t="s">
        <v>166</v>
      </c>
      <c r="AA21">
        <v>713990</v>
      </c>
      <c r="AB21">
        <v>59</v>
      </c>
      <c r="AC21">
        <v>59</v>
      </c>
      <c r="AD21" t="s">
        <v>77</v>
      </c>
      <c r="AE21" t="s">
        <v>78</v>
      </c>
      <c r="AF21">
        <v>35</v>
      </c>
      <c r="AG21" s="3">
        <v>0.66666666666666663</v>
      </c>
      <c r="AH21" s="3">
        <v>0.95833333333333337</v>
      </c>
      <c r="AI21" s="4">
        <v>8.7200000000000006</v>
      </c>
      <c r="AJ21">
        <v>13.08</v>
      </c>
      <c r="AK21">
        <v>18.8</v>
      </c>
      <c r="AL21" t="s">
        <v>79</v>
      </c>
      <c r="AM21" t="s">
        <v>80</v>
      </c>
      <c r="AO21" t="s">
        <v>81</v>
      </c>
      <c r="AP21" t="s">
        <v>276</v>
      </c>
      <c r="AQ21" t="s">
        <v>276</v>
      </c>
      <c r="AR21" t="s">
        <v>80</v>
      </c>
      <c r="AT21" t="s">
        <v>80</v>
      </c>
      <c r="AW21" t="s">
        <v>80</v>
      </c>
      <c r="AY21" t="s">
        <v>118</v>
      </c>
      <c r="AZ21" t="s">
        <v>2013</v>
      </c>
      <c r="BA21" t="s">
        <v>119</v>
      </c>
      <c r="BB21">
        <v>32824</v>
      </c>
      <c r="BC21" t="s">
        <v>77</v>
      </c>
    </row>
    <row r="22" spans="1:55" x14ac:dyDescent="0.25">
      <c r="A22" t="s">
        <v>6338</v>
      </c>
      <c r="B22" s="1">
        <v>43425</v>
      </c>
      <c r="C22" t="s">
        <v>60</v>
      </c>
      <c r="D22" s="2">
        <v>43396.614618055559</v>
      </c>
      <c r="E22" t="s">
        <v>61</v>
      </c>
      <c r="F22" s="1">
        <v>43486</v>
      </c>
      <c r="G22" s="1">
        <v>43783</v>
      </c>
      <c r="H22" t="s">
        <v>6339</v>
      </c>
      <c r="I22" t="s">
        <v>69</v>
      </c>
      <c r="J22" t="s">
        <v>476</v>
      </c>
      <c r="K22" t="s">
        <v>477</v>
      </c>
      <c r="L22" t="s">
        <v>478</v>
      </c>
      <c r="M22" t="s">
        <v>479</v>
      </c>
      <c r="N22">
        <v>45053</v>
      </c>
      <c r="O22" t="s">
        <v>68</v>
      </c>
      <c r="P22" t="s">
        <v>69</v>
      </c>
      <c r="Q22" t="s">
        <v>480</v>
      </c>
      <c r="S22" t="s">
        <v>71</v>
      </c>
      <c r="T22" t="s">
        <v>162</v>
      </c>
      <c r="U22" t="s">
        <v>163</v>
      </c>
      <c r="V22" t="s">
        <v>164</v>
      </c>
      <c r="W22" t="s">
        <v>152</v>
      </c>
      <c r="X22" t="s">
        <v>165</v>
      </c>
      <c r="Y22" t="str">
        <f>"35-3022"</f>
        <v>35-3022</v>
      </c>
      <c r="Z22" t="s">
        <v>307</v>
      </c>
      <c r="AA22">
        <v>713990</v>
      </c>
      <c r="AB22">
        <v>80</v>
      </c>
      <c r="AC22">
        <v>80</v>
      </c>
      <c r="AD22" t="s">
        <v>77</v>
      </c>
      <c r="AE22" t="s">
        <v>78</v>
      </c>
      <c r="AF22">
        <v>35</v>
      </c>
      <c r="AG22" s="3">
        <v>0.66666666666666663</v>
      </c>
      <c r="AH22" s="3">
        <v>0.95833333333333337</v>
      </c>
      <c r="AI22" s="4">
        <v>8.44</v>
      </c>
      <c r="AJ22">
        <v>12.66</v>
      </c>
      <c r="AK22">
        <v>15.77</v>
      </c>
      <c r="AL22" t="s">
        <v>79</v>
      </c>
      <c r="AM22" t="s">
        <v>80</v>
      </c>
      <c r="AO22" t="s">
        <v>81</v>
      </c>
      <c r="AP22" t="s">
        <v>69</v>
      </c>
      <c r="AQ22" t="s">
        <v>69</v>
      </c>
      <c r="AR22" t="s">
        <v>80</v>
      </c>
      <c r="AT22" t="s">
        <v>80</v>
      </c>
      <c r="AW22" t="s">
        <v>80</v>
      </c>
      <c r="AY22" t="s">
        <v>6340</v>
      </c>
      <c r="AZ22" t="s">
        <v>6341</v>
      </c>
      <c r="BA22" t="s">
        <v>409</v>
      </c>
      <c r="BB22">
        <v>35901</v>
      </c>
      <c r="BC22" t="s">
        <v>77</v>
      </c>
    </row>
    <row r="23" spans="1:55" x14ac:dyDescent="0.25">
      <c r="A23" t="s">
        <v>7746</v>
      </c>
      <c r="B23" s="1">
        <v>43406</v>
      </c>
      <c r="C23" t="s">
        <v>60</v>
      </c>
      <c r="D23" s="2">
        <v>43385.476377314815</v>
      </c>
      <c r="E23" t="s">
        <v>61</v>
      </c>
      <c r="F23" s="1">
        <v>43475</v>
      </c>
      <c r="G23" s="1">
        <v>43774</v>
      </c>
      <c r="H23" t="s">
        <v>7747</v>
      </c>
      <c r="J23" t="s">
        <v>7748</v>
      </c>
      <c r="K23" t="s">
        <v>276</v>
      </c>
      <c r="L23" t="s">
        <v>7749</v>
      </c>
      <c r="M23" t="s">
        <v>274</v>
      </c>
      <c r="N23">
        <v>55432</v>
      </c>
      <c r="O23" t="s">
        <v>68</v>
      </c>
      <c r="P23" t="s">
        <v>276</v>
      </c>
      <c r="Q23" t="s">
        <v>7750</v>
      </c>
      <c r="S23" t="s">
        <v>71</v>
      </c>
      <c r="T23" t="s">
        <v>162</v>
      </c>
      <c r="U23" t="s">
        <v>163</v>
      </c>
      <c r="V23" t="s">
        <v>164</v>
      </c>
      <c r="W23" t="s">
        <v>152</v>
      </c>
      <c r="X23" t="s">
        <v>7751</v>
      </c>
      <c r="Y23" t="str">
        <f>"35-3022"</f>
        <v>35-3022</v>
      </c>
      <c r="Z23" t="s">
        <v>307</v>
      </c>
      <c r="AA23">
        <v>722330</v>
      </c>
      <c r="AB23">
        <v>15</v>
      </c>
      <c r="AC23">
        <v>15</v>
      </c>
      <c r="AD23" t="s">
        <v>77</v>
      </c>
      <c r="AE23" t="s">
        <v>78</v>
      </c>
      <c r="AF23">
        <v>35</v>
      </c>
      <c r="AG23" s="3">
        <v>0.66666666666666663</v>
      </c>
      <c r="AH23" s="3">
        <v>0.95833333333333337</v>
      </c>
      <c r="AI23" s="4">
        <v>8.7899999999999991</v>
      </c>
      <c r="AJ23">
        <v>13.19</v>
      </c>
      <c r="AK23">
        <v>19.07</v>
      </c>
      <c r="AL23" t="s">
        <v>79</v>
      </c>
      <c r="AM23" t="s">
        <v>80</v>
      </c>
      <c r="AO23" t="s">
        <v>81</v>
      </c>
      <c r="AP23" t="s">
        <v>276</v>
      </c>
      <c r="AQ23" t="s">
        <v>276</v>
      </c>
      <c r="AR23" t="s">
        <v>80</v>
      </c>
      <c r="AT23" t="s">
        <v>80</v>
      </c>
      <c r="AW23" t="s">
        <v>80</v>
      </c>
      <c r="AY23" t="s">
        <v>1515</v>
      </c>
      <c r="AZ23" t="s">
        <v>7752</v>
      </c>
      <c r="BA23" t="s">
        <v>274</v>
      </c>
      <c r="BB23">
        <v>55105</v>
      </c>
      <c r="BC23" t="s">
        <v>77</v>
      </c>
    </row>
    <row r="24" spans="1:55" x14ac:dyDescent="0.25">
      <c r="A24" t="s">
        <v>5378</v>
      </c>
      <c r="B24" s="1">
        <v>43434</v>
      </c>
      <c r="C24" t="s">
        <v>60</v>
      </c>
      <c r="D24" s="2">
        <v>43407.432604166665</v>
      </c>
      <c r="E24" t="s">
        <v>61</v>
      </c>
      <c r="F24" s="1">
        <v>43497</v>
      </c>
      <c r="G24" s="1">
        <v>43784</v>
      </c>
      <c r="H24" t="s">
        <v>5379</v>
      </c>
      <c r="I24" t="s">
        <v>69</v>
      </c>
      <c r="J24" t="s">
        <v>5380</v>
      </c>
      <c r="K24" t="s">
        <v>69</v>
      </c>
      <c r="L24" t="s">
        <v>539</v>
      </c>
      <c r="M24" t="s">
        <v>90</v>
      </c>
      <c r="N24">
        <v>78248</v>
      </c>
      <c r="O24" t="s">
        <v>68</v>
      </c>
      <c r="P24" t="s">
        <v>69</v>
      </c>
      <c r="Q24" t="s">
        <v>5381</v>
      </c>
      <c r="S24" t="s">
        <v>71</v>
      </c>
      <c r="T24" t="s">
        <v>162</v>
      </c>
      <c r="U24" t="s">
        <v>163</v>
      </c>
      <c r="V24" t="s">
        <v>164</v>
      </c>
      <c r="W24" t="s">
        <v>152</v>
      </c>
      <c r="X24" t="s">
        <v>5382</v>
      </c>
      <c r="Y24" t="str">
        <f>"39-3091"</f>
        <v>39-3091</v>
      </c>
      <c r="Z24" t="s">
        <v>166</v>
      </c>
      <c r="AA24">
        <v>713990</v>
      </c>
      <c r="AB24">
        <v>40</v>
      </c>
      <c r="AC24">
        <v>40</v>
      </c>
      <c r="AD24" t="s">
        <v>77</v>
      </c>
      <c r="AE24" t="s">
        <v>78</v>
      </c>
      <c r="AF24">
        <v>35</v>
      </c>
      <c r="AG24" s="3">
        <v>0.66666666666666663</v>
      </c>
      <c r="AH24" s="3">
        <v>0.95833333333333337</v>
      </c>
      <c r="AI24" s="4">
        <v>8.83</v>
      </c>
      <c r="AJ24">
        <v>13.25</v>
      </c>
      <c r="AK24">
        <v>22.89</v>
      </c>
      <c r="AL24" t="s">
        <v>79</v>
      </c>
      <c r="AM24" t="s">
        <v>80</v>
      </c>
      <c r="AO24" t="s">
        <v>81</v>
      </c>
      <c r="AP24" t="s">
        <v>276</v>
      </c>
      <c r="AQ24" t="s">
        <v>276</v>
      </c>
      <c r="AR24" t="s">
        <v>80</v>
      </c>
      <c r="AT24" t="s">
        <v>80</v>
      </c>
      <c r="AW24" t="s">
        <v>80</v>
      </c>
      <c r="AY24" t="s">
        <v>539</v>
      </c>
      <c r="AZ24" t="s">
        <v>755</v>
      </c>
      <c r="BA24" t="s">
        <v>90</v>
      </c>
      <c r="BB24">
        <v>78264</v>
      </c>
      <c r="BC24" t="s">
        <v>77</v>
      </c>
    </row>
    <row r="25" spans="1:55" x14ac:dyDescent="0.25">
      <c r="A25" t="s">
        <v>6111</v>
      </c>
      <c r="B25" s="1">
        <v>43411</v>
      </c>
      <c r="C25" t="s">
        <v>60</v>
      </c>
      <c r="D25" s="2">
        <v>43390.503206018519</v>
      </c>
      <c r="E25" t="s">
        <v>61</v>
      </c>
      <c r="F25" s="1">
        <v>43480</v>
      </c>
      <c r="G25" s="1">
        <v>43784</v>
      </c>
      <c r="H25" t="s">
        <v>6112</v>
      </c>
      <c r="I25" t="s">
        <v>69</v>
      </c>
      <c r="J25" t="s">
        <v>6113</v>
      </c>
      <c r="K25" t="s">
        <v>69</v>
      </c>
      <c r="L25" t="s">
        <v>6114</v>
      </c>
      <c r="M25" t="s">
        <v>119</v>
      </c>
      <c r="N25">
        <v>32179</v>
      </c>
      <c r="O25" t="s">
        <v>68</v>
      </c>
      <c r="P25" t="s">
        <v>69</v>
      </c>
      <c r="Q25" t="s">
        <v>6115</v>
      </c>
      <c r="S25" t="s">
        <v>71</v>
      </c>
      <c r="T25" t="s">
        <v>162</v>
      </c>
      <c r="U25" t="s">
        <v>163</v>
      </c>
      <c r="V25" t="s">
        <v>164</v>
      </c>
      <c r="W25" t="s">
        <v>152</v>
      </c>
      <c r="X25" t="s">
        <v>6116</v>
      </c>
      <c r="Y25" t="str">
        <f>"39-3091"</f>
        <v>39-3091</v>
      </c>
      <c r="Z25" t="s">
        <v>166</v>
      </c>
      <c r="AA25">
        <v>713990</v>
      </c>
      <c r="AB25">
        <v>16</v>
      </c>
      <c r="AC25">
        <v>16</v>
      </c>
      <c r="AD25" t="s">
        <v>77</v>
      </c>
      <c r="AE25" t="s">
        <v>78</v>
      </c>
      <c r="AF25">
        <v>35</v>
      </c>
      <c r="AG25" s="3">
        <v>0.66666666666666663</v>
      </c>
      <c r="AH25" s="3">
        <v>0.95833333333333337</v>
      </c>
      <c r="AI25" s="4">
        <v>9.17</v>
      </c>
      <c r="AJ25">
        <v>13.76</v>
      </c>
      <c r="AK25">
        <v>17.190000000000001</v>
      </c>
      <c r="AL25" t="s">
        <v>79</v>
      </c>
      <c r="AM25" t="s">
        <v>80</v>
      </c>
      <c r="AO25" t="s">
        <v>81</v>
      </c>
      <c r="AP25" t="s">
        <v>276</v>
      </c>
      <c r="AQ25" t="s">
        <v>276</v>
      </c>
      <c r="AR25" t="s">
        <v>80</v>
      </c>
      <c r="AT25" t="s">
        <v>80</v>
      </c>
      <c r="AW25" t="s">
        <v>80</v>
      </c>
      <c r="AY25" t="s">
        <v>6117</v>
      </c>
      <c r="AZ25" t="s">
        <v>395</v>
      </c>
      <c r="BA25" t="s">
        <v>119</v>
      </c>
      <c r="BB25">
        <v>32043</v>
      </c>
      <c r="BC25" t="s">
        <v>77</v>
      </c>
    </row>
    <row r="26" spans="1:55" x14ac:dyDescent="0.25">
      <c r="A26" t="s">
        <v>5184</v>
      </c>
      <c r="B26" s="1">
        <v>43405</v>
      </c>
      <c r="C26" t="s">
        <v>60</v>
      </c>
      <c r="D26" s="2">
        <v>43384.432905092595</v>
      </c>
      <c r="E26" t="s">
        <v>61</v>
      </c>
      <c r="F26" s="1">
        <v>43474</v>
      </c>
      <c r="G26" s="1">
        <v>43728</v>
      </c>
      <c r="H26" t="s">
        <v>5185</v>
      </c>
      <c r="I26" t="s">
        <v>69</v>
      </c>
      <c r="J26" t="s">
        <v>5186</v>
      </c>
      <c r="K26" t="s">
        <v>5187</v>
      </c>
      <c r="L26" t="s">
        <v>5188</v>
      </c>
      <c r="M26" t="s">
        <v>90</v>
      </c>
      <c r="N26">
        <v>76148</v>
      </c>
      <c r="O26" t="s">
        <v>68</v>
      </c>
      <c r="P26" t="s">
        <v>69</v>
      </c>
      <c r="Q26" t="s">
        <v>5189</v>
      </c>
      <c r="S26" t="s">
        <v>71</v>
      </c>
      <c r="T26" t="s">
        <v>162</v>
      </c>
      <c r="U26" t="s">
        <v>163</v>
      </c>
      <c r="V26" t="s">
        <v>164</v>
      </c>
      <c r="W26" t="s">
        <v>152</v>
      </c>
      <c r="X26" t="s">
        <v>165</v>
      </c>
      <c r="Y26" t="str">
        <f>"39-3091"</f>
        <v>39-3091</v>
      </c>
      <c r="Z26" t="s">
        <v>166</v>
      </c>
      <c r="AA26">
        <v>713990</v>
      </c>
      <c r="AB26">
        <v>40</v>
      </c>
      <c r="AC26">
        <v>40</v>
      </c>
      <c r="AD26" t="s">
        <v>77</v>
      </c>
      <c r="AE26" t="s">
        <v>78</v>
      </c>
      <c r="AF26">
        <v>35</v>
      </c>
      <c r="AG26" s="3">
        <v>0.66666666666666663</v>
      </c>
      <c r="AH26" s="3">
        <v>0.95833333333333337</v>
      </c>
      <c r="AI26" s="4">
        <v>8.4600000000000009</v>
      </c>
      <c r="AJ26">
        <v>12.69</v>
      </c>
      <c r="AK26">
        <v>17.82</v>
      </c>
      <c r="AL26" t="s">
        <v>79</v>
      </c>
      <c r="AM26" t="s">
        <v>80</v>
      </c>
      <c r="AO26" t="s">
        <v>81</v>
      </c>
      <c r="AP26" t="s">
        <v>69</v>
      </c>
      <c r="AQ26" t="s">
        <v>276</v>
      </c>
      <c r="AR26" t="s">
        <v>80</v>
      </c>
      <c r="AT26" t="s">
        <v>80</v>
      </c>
      <c r="AW26" t="s">
        <v>80</v>
      </c>
      <c r="AY26" t="s">
        <v>1642</v>
      </c>
      <c r="AZ26" t="s">
        <v>1647</v>
      </c>
      <c r="BA26" t="s">
        <v>90</v>
      </c>
      <c r="BB26">
        <v>76903</v>
      </c>
      <c r="BC26" t="s">
        <v>77</v>
      </c>
    </row>
    <row r="27" spans="1:55" x14ac:dyDescent="0.25">
      <c r="A27" t="s">
        <v>6275</v>
      </c>
      <c r="B27" s="1">
        <v>43425</v>
      </c>
      <c r="C27" t="s">
        <v>60</v>
      </c>
      <c r="D27" s="2">
        <v>43383.72859953704</v>
      </c>
      <c r="E27" t="s">
        <v>61</v>
      </c>
      <c r="F27" s="1">
        <v>43457</v>
      </c>
      <c r="G27" s="1">
        <v>43582</v>
      </c>
      <c r="H27" t="s">
        <v>6276</v>
      </c>
      <c r="J27" t="s">
        <v>6277</v>
      </c>
      <c r="K27" t="s">
        <v>2069</v>
      </c>
      <c r="L27" t="s">
        <v>2070</v>
      </c>
      <c r="M27" t="s">
        <v>1099</v>
      </c>
      <c r="N27">
        <v>84092</v>
      </c>
      <c r="O27" t="s">
        <v>68</v>
      </c>
      <c r="Q27" t="s">
        <v>2071</v>
      </c>
      <c r="S27" t="s">
        <v>71</v>
      </c>
      <c r="T27" t="s">
        <v>2072</v>
      </c>
      <c r="U27" t="s">
        <v>2073</v>
      </c>
      <c r="V27" t="s">
        <v>1922</v>
      </c>
      <c r="W27" t="s">
        <v>1099</v>
      </c>
      <c r="X27" t="s">
        <v>631</v>
      </c>
      <c r="Y27" t="str">
        <f>"37-2012"</f>
        <v>37-2012</v>
      </c>
      <c r="Z27" t="s">
        <v>268</v>
      </c>
      <c r="AA27">
        <v>721110</v>
      </c>
      <c r="AB27">
        <v>32</v>
      </c>
      <c r="AC27">
        <v>32</v>
      </c>
      <c r="AD27" t="s">
        <v>77</v>
      </c>
      <c r="AE27" t="s">
        <v>78</v>
      </c>
      <c r="AF27">
        <v>40</v>
      </c>
      <c r="AG27" s="3">
        <v>0.33333333333333331</v>
      </c>
      <c r="AH27" s="3">
        <v>0.70833333333333337</v>
      </c>
      <c r="AI27" s="4">
        <v>11.76</v>
      </c>
      <c r="AJ27">
        <v>17.64</v>
      </c>
      <c r="AL27" t="s">
        <v>79</v>
      </c>
      <c r="AM27" t="s">
        <v>80</v>
      </c>
      <c r="AO27" t="s">
        <v>81</v>
      </c>
      <c r="AP27" t="s">
        <v>69</v>
      </c>
      <c r="AQ27" t="s">
        <v>69</v>
      </c>
      <c r="AR27" t="s">
        <v>80</v>
      </c>
      <c r="AT27" t="s">
        <v>80</v>
      </c>
      <c r="AW27" t="s">
        <v>80</v>
      </c>
      <c r="AY27" t="s">
        <v>2070</v>
      </c>
      <c r="AZ27" t="s">
        <v>2076</v>
      </c>
      <c r="BA27" t="s">
        <v>1099</v>
      </c>
      <c r="BB27">
        <v>84092</v>
      </c>
      <c r="BC27" t="s">
        <v>83</v>
      </c>
    </row>
    <row r="28" spans="1:55" x14ac:dyDescent="0.25">
      <c r="A28" t="s">
        <v>3930</v>
      </c>
      <c r="B28" s="1">
        <v>43391</v>
      </c>
      <c r="C28" t="s">
        <v>60</v>
      </c>
      <c r="D28" s="2">
        <v>43293.731192129628</v>
      </c>
      <c r="E28" t="s">
        <v>61</v>
      </c>
      <c r="F28" s="1">
        <v>43391</v>
      </c>
      <c r="G28" s="1">
        <v>43465</v>
      </c>
      <c r="H28" t="s">
        <v>3931</v>
      </c>
      <c r="I28" t="s">
        <v>231</v>
      </c>
      <c r="J28" t="s">
        <v>232</v>
      </c>
      <c r="L28" t="s">
        <v>234</v>
      </c>
      <c r="M28" t="s">
        <v>90</v>
      </c>
      <c r="N28">
        <v>77656</v>
      </c>
      <c r="O28" t="s">
        <v>68</v>
      </c>
      <c r="Q28" t="s">
        <v>236</v>
      </c>
      <c r="S28" t="s">
        <v>71</v>
      </c>
      <c r="T28" t="s">
        <v>250</v>
      </c>
      <c r="U28" t="s">
        <v>612</v>
      </c>
      <c r="V28" t="s">
        <v>347</v>
      </c>
      <c r="W28" t="s">
        <v>253</v>
      </c>
      <c r="X28" t="s">
        <v>2119</v>
      </c>
      <c r="Y28" t="str">
        <f>"45-2092"</f>
        <v>45-2092</v>
      </c>
      <c r="Z28" t="s">
        <v>714</v>
      </c>
      <c r="AA28">
        <v>111421</v>
      </c>
      <c r="AB28">
        <v>100</v>
      </c>
      <c r="AC28">
        <v>100</v>
      </c>
      <c r="AD28" t="s">
        <v>77</v>
      </c>
      <c r="AE28" t="s">
        <v>78</v>
      </c>
      <c r="AF28">
        <v>40</v>
      </c>
      <c r="AG28" s="3">
        <v>0.33333333333333331</v>
      </c>
      <c r="AH28" s="3">
        <v>0.66666666666666663</v>
      </c>
      <c r="AI28" s="5">
        <v>14</v>
      </c>
      <c r="AJ28">
        <v>21</v>
      </c>
      <c r="AK28">
        <v>22.5</v>
      </c>
      <c r="AL28" t="s">
        <v>79</v>
      </c>
      <c r="AM28" t="s">
        <v>80</v>
      </c>
      <c r="AO28" t="s">
        <v>81</v>
      </c>
      <c r="AR28" t="s">
        <v>80</v>
      </c>
      <c r="AT28" t="s">
        <v>80</v>
      </c>
      <c r="AW28" t="s">
        <v>80</v>
      </c>
      <c r="AY28" t="s">
        <v>3932</v>
      </c>
      <c r="AZ28" t="s">
        <v>595</v>
      </c>
      <c r="BA28" t="s">
        <v>106</v>
      </c>
      <c r="BB28">
        <v>4643</v>
      </c>
      <c r="BC28" t="s">
        <v>77</v>
      </c>
    </row>
    <row r="29" spans="1:55" x14ac:dyDescent="0.25">
      <c r="A29" t="s">
        <v>7729</v>
      </c>
      <c r="B29" s="1">
        <v>43382</v>
      </c>
      <c r="C29" t="s">
        <v>60</v>
      </c>
      <c r="D29" s="2">
        <v>43320.412280092591</v>
      </c>
      <c r="E29" t="s">
        <v>61</v>
      </c>
      <c r="F29" s="1">
        <v>43404</v>
      </c>
      <c r="G29" s="1">
        <v>43768</v>
      </c>
      <c r="H29" t="s">
        <v>7730</v>
      </c>
      <c r="J29" t="s">
        <v>7731</v>
      </c>
      <c r="L29" t="s">
        <v>7732</v>
      </c>
      <c r="M29" t="s">
        <v>303</v>
      </c>
      <c r="N29">
        <v>94022</v>
      </c>
      <c r="O29" t="s">
        <v>68</v>
      </c>
      <c r="Q29" t="s">
        <v>7733</v>
      </c>
      <c r="S29" t="s">
        <v>80</v>
      </c>
      <c r="U29" t="s">
        <v>108</v>
      </c>
      <c r="X29" t="s">
        <v>7734</v>
      </c>
      <c r="Y29" t="str">
        <f>"39-9011"</f>
        <v>39-9011</v>
      </c>
      <c r="Z29" t="s">
        <v>462</v>
      </c>
      <c r="AA29">
        <v>62441</v>
      </c>
      <c r="AB29">
        <v>1</v>
      </c>
      <c r="AC29">
        <v>1</v>
      </c>
      <c r="AD29" t="s">
        <v>77</v>
      </c>
      <c r="AE29" t="s">
        <v>438</v>
      </c>
      <c r="AF29">
        <v>40</v>
      </c>
      <c r="AG29" s="3">
        <v>0.33333333333333331</v>
      </c>
      <c r="AH29" s="3">
        <v>0.66666666666666663</v>
      </c>
      <c r="AI29" s="4">
        <v>14.34</v>
      </c>
      <c r="AJ29">
        <v>21.51</v>
      </c>
      <c r="AL29" t="s">
        <v>79</v>
      </c>
      <c r="AM29" t="s">
        <v>80</v>
      </c>
      <c r="AO29" t="s">
        <v>173</v>
      </c>
      <c r="AQ29" t="s">
        <v>7735</v>
      </c>
      <c r="AR29" t="s">
        <v>80</v>
      </c>
      <c r="AT29" t="s">
        <v>80</v>
      </c>
      <c r="AW29" t="s">
        <v>71</v>
      </c>
      <c r="AX29">
        <v>12</v>
      </c>
      <c r="AY29" t="s">
        <v>7736</v>
      </c>
      <c r="AZ29" t="s">
        <v>7737</v>
      </c>
      <c r="BA29" t="s">
        <v>303</v>
      </c>
      <c r="BB29">
        <v>94022</v>
      </c>
      <c r="BC29" t="s">
        <v>83</v>
      </c>
    </row>
    <row r="30" spans="1:55" x14ac:dyDescent="0.25">
      <c r="A30" t="s">
        <v>4048</v>
      </c>
      <c r="B30" s="1">
        <v>43383</v>
      </c>
      <c r="C30" t="s">
        <v>60</v>
      </c>
      <c r="D30" s="2">
        <v>43325.778333333335</v>
      </c>
      <c r="E30" t="s">
        <v>61</v>
      </c>
      <c r="F30" s="1">
        <v>43400</v>
      </c>
      <c r="G30" s="1">
        <v>43585</v>
      </c>
      <c r="H30" t="s">
        <v>4049</v>
      </c>
      <c r="J30" t="s">
        <v>4050</v>
      </c>
      <c r="L30" t="s">
        <v>4051</v>
      </c>
      <c r="M30" t="s">
        <v>99</v>
      </c>
      <c r="N30">
        <v>71469</v>
      </c>
      <c r="O30" t="s">
        <v>68</v>
      </c>
      <c r="Q30" t="s">
        <v>4052</v>
      </c>
      <c r="S30" t="s">
        <v>71</v>
      </c>
      <c r="T30" t="s">
        <v>237</v>
      </c>
      <c r="U30" t="s">
        <v>326</v>
      </c>
      <c r="V30" t="s">
        <v>239</v>
      </c>
      <c r="W30" t="s">
        <v>240</v>
      </c>
      <c r="X30" t="s">
        <v>242</v>
      </c>
      <c r="Y30" t="str">
        <f>"45-4011"</f>
        <v>45-4011</v>
      </c>
      <c r="Z30" t="s">
        <v>242</v>
      </c>
      <c r="AA30">
        <v>115310</v>
      </c>
      <c r="AB30">
        <v>15</v>
      </c>
      <c r="AC30">
        <v>15</v>
      </c>
      <c r="AD30" t="s">
        <v>77</v>
      </c>
      <c r="AE30" t="s">
        <v>78</v>
      </c>
      <c r="AF30">
        <v>40</v>
      </c>
      <c r="AG30" s="3">
        <v>0.25</v>
      </c>
      <c r="AH30" s="3">
        <v>0.66666666666666663</v>
      </c>
      <c r="AI30" s="5">
        <v>17</v>
      </c>
      <c r="AJ30">
        <v>25.5</v>
      </c>
      <c r="AL30" t="s">
        <v>79</v>
      </c>
      <c r="AM30" t="s">
        <v>80</v>
      </c>
      <c r="AO30" t="s">
        <v>81</v>
      </c>
      <c r="AR30" t="s">
        <v>80</v>
      </c>
      <c r="AT30" t="s">
        <v>80</v>
      </c>
      <c r="AW30" t="s">
        <v>80</v>
      </c>
      <c r="AY30" t="s">
        <v>4051</v>
      </c>
      <c r="AZ30" t="s">
        <v>4053</v>
      </c>
      <c r="BA30" t="s">
        <v>99</v>
      </c>
      <c r="BB30">
        <v>71469</v>
      </c>
      <c r="BC30" t="s">
        <v>77</v>
      </c>
    </row>
    <row r="31" spans="1:55" x14ac:dyDescent="0.25">
      <c r="A31" t="s">
        <v>5989</v>
      </c>
      <c r="B31" s="1">
        <v>43383</v>
      </c>
      <c r="C31" t="s">
        <v>60</v>
      </c>
      <c r="D31" s="2">
        <v>43314.627800925926</v>
      </c>
      <c r="E31" t="s">
        <v>115</v>
      </c>
      <c r="H31" t="s">
        <v>5990</v>
      </c>
      <c r="J31" t="s">
        <v>5991</v>
      </c>
      <c r="L31" t="s">
        <v>5992</v>
      </c>
      <c r="M31" t="s">
        <v>119</v>
      </c>
      <c r="N31">
        <v>32006</v>
      </c>
      <c r="O31" t="s">
        <v>68</v>
      </c>
      <c r="Q31" t="s">
        <v>5993</v>
      </c>
      <c r="S31" t="s">
        <v>80</v>
      </c>
      <c r="U31" t="s">
        <v>108</v>
      </c>
      <c r="X31" t="s">
        <v>5994</v>
      </c>
      <c r="Y31" t="str">
        <f>"37-3011"</f>
        <v>37-3011</v>
      </c>
      <c r="Z31" t="s">
        <v>454</v>
      </c>
      <c r="AA31">
        <v>111998</v>
      </c>
      <c r="AB31">
        <v>25</v>
      </c>
      <c r="AD31" t="s">
        <v>77</v>
      </c>
      <c r="AE31" t="s">
        <v>438</v>
      </c>
      <c r="AF31">
        <v>40</v>
      </c>
      <c r="AG31" s="3">
        <v>0.33333333333333331</v>
      </c>
      <c r="AH31" s="3">
        <v>0.66666666666666663</v>
      </c>
      <c r="AI31" s="4">
        <v>10.81</v>
      </c>
      <c r="AL31" t="s">
        <v>79</v>
      </c>
      <c r="AM31" t="s">
        <v>80</v>
      </c>
      <c r="AO31" t="s">
        <v>81</v>
      </c>
      <c r="AQ31" t="s">
        <v>111</v>
      </c>
      <c r="AR31" t="s">
        <v>80</v>
      </c>
      <c r="AT31" t="s">
        <v>80</v>
      </c>
      <c r="AW31" t="s">
        <v>71</v>
      </c>
      <c r="AX31">
        <v>3</v>
      </c>
      <c r="AY31" t="s">
        <v>5995</v>
      </c>
      <c r="AZ31" t="s">
        <v>5996</v>
      </c>
      <c r="BA31" t="s">
        <v>119</v>
      </c>
      <c r="BB31">
        <v>32008</v>
      </c>
      <c r="BC31" t="s">
        <v>77</v>
      </c>
    </row>
    <row r="32" spans="1:55" x14ac:dyDescent="0.25">
      <c r="A32" t="s">
        <v>448</v>
      </c>
      <c r="B32" s="1">
        <v>43384</v>
      </c>
      <c r="C32" t="s">
        <v>60</v>
      </c>
      <c r="D32" s="2">
        <v>43314.639386574076</v>
      </c>
      <c r="E32" t="s">
        <v>115</v>
      </c>
      <c r="H32" t="s">
        <v>449</v>
      </c>
      <c r="J32" t="s">
        <v>450</v>
      </c>
      <c r="L32" t="s">
        <v>451</v>
      </c>
      <c r="M32" t="s">
        <v>119</v>
      </c>
      <c r="N32">
        <v>34753</v>
      </c>
      <c r="O32" t="s">
        <v>68</v>
      </c>
      <c r="Q32" t="s">
        <v>452</v>
      </c>
      <c r="S32" t="s">
        <v>80</v>
      </c>
      <c r="U32" t="s">
        <v>108</v>
      </c>
      <c r="X32" t="s">
        <v>453</v>
      </c>
      <c r="Y32" t="str">
        <f>"37-3011"</f>
        <v>37-3011</v>
      </c>
      <c r="Z32" t="s">
        <v>454</v>
      </c>
      <c r="AA32">
        <v>56173</v>
      </c>
      <c r="AB32">
        <v>8</v>
      </c>
      <c r="AD32" t="s">
        <v>77</v>
      </c>
      <c r="AE32" t="s">
        <v>78</v>
      </c>
      <c r="AF32">
        <v>40</v>
      </c>
      <c r="AG32" s="3">
        <v>0.29166666666666669</v>
      </c>
      <c r="AH32" s="3">
        <v>0.66666666666666663</v>
      </c>
      <c r="AI32" s="4">
        <v>15.72</v>
      </c>
      <c r="AL32" t="s">
        <v>79</v>
      </c>
      <c r="AM32" t="s">
        <v>80</v>
      </c>
      <c r="AO32" t="s">
        <v>81</v>
      </c>
      <c r="AR32" t="s">
        <v>80</v>
      </c>
      <c r="AT32" t="s">
        <v>80</v>
      </c>
      <c r="AW32" t="s">
        <v>71</v>
      </c>
      <c r="AX32">
        <v>3</v>
      </c>
      <c r="AY32" t="s">
        <v>451</v>
      </c>
      <c r="AZ32" t="s">
        <v>455</v>
      </c>
      <c r="BA32" t="s">
        <v>119</v>
      </c>
      <c r="BB32">
        <v>34753</v>
      </c>
      <c r="BC32" t="s">
        <v>77</v>
      </c>
    </row>
    <row r="33" spans="1:55" x14ac:dyDescent="0.25">
      <c r="A33" t="s">
        <v>2837</v>
      </c>
      <c r="B33" s="1">
        <v>43397</v>
      </c>
      <c r="C33" t="s">
        <v>60</v>
      </c>
      <c r="D33" s="2">
        <v>43332.565046296295</v>
      </c>
      <c r="E33" t="s">
        <v>61</v>
      </c>
      <c r="F33" s="1">
        <v>43420</v>
      </c>
      <c r="G33" s="1">
        <v>43562</v>
      </c>
      <c r="H33" t="s">
        <v>2838</v>
      </c>
      <c r="I33" t="s">
        <v>69</v>
      </c>
      <c r="J33" t="s">
        <v>2839</v>
      </c>
      <c r="K33" t="s">
        <v>2840</v>
      </c>
      <c r="L33" t="s">
        <v>2841</v>
      </c>
      <c r="M33" t="s">
        <v>67</v>
      </c>
      <c r="N33">
        <v>81632</v>
      </c>
      <c r="O33" t="s">
        <v>68</v>
      </c>
      <c r="P33" t="s">
        <v>69</v>
      </c>
      <c r="Q33" t="s">
        <v>2842</v>
      </c>
      <c r="S33" t="s">
        <v>71</v>
      </c>
      <c r="T33" t="s">
        <v>72</v>
      </c>
      <c r="U33" t="s">
        <v>73</v>
      </c>
      <c r="V33" t="s">
        <v>74</v>
      </c>
      <c r="W33" t="s">
        <v>67</v>
      </c>
      <c r="X33" t="s">
        <v>268</v>
      </c>
      <c r="Y33" t="str">
        <f>"37-2012"</f>
        <v>37-2012</v>
      </c>
      <c r="Z33" t="s">
        <v>268</v>
      </c>
      <c r="AA33">
        <v>8114</v>
      </c>
      <c r="AB33">
        <v>2</v>
      </c>
      <c r="AC33">
        <v>2</v>
      </c>
      <c r="AD33" t="s">
        <v>77</v>
      </c>
      <c r="AE33" t="s">
        <v>96</v>
      </c>
      <c r="AF33">
        <v>35</v>
      </c>
      <c r="AG33" s="3">
        <v>0.33333333333333331</v>
      </c>
      <c r="AH33" s="3">
        <v>0.70833333333333337</v>
      </c>
      <c r="AI33" s="4">
        <v>14.13</v>
      </c>
      <c r="AJ33">
        <v>21.2</v>
      </c>
      <c r="AK33">
        <v>21.2</v>
      </c>
      <c r="AL33" t="s">
        <v>79</v>
      </c>
      <c r="AM33" t="s">
        <v>80</v>
      </c>
      <c r="AO33" t="s">
        <v>81</v>
      </c>
      <c r="AP33" t="s">
        <v>69</v>
      </c>
      <c r="AQ33" t="s">
        <v>69</v>
      </c>
      <c r="AR33" t="s">
        <v>80</v>
      </c>
      <c r="AT33" t="s">
        <v>80</v>
      </c>
      <c r="AW33" t="s">
        <v>71</v>
      </c>
      <c r="AX33">
        <v>3</v>
      </c>
      <c r="AY33" t="s">
        <v>2841</v>
      </c>
      <c r="AZ33" t="s">
        <v>82</v>
      </c>
      <c r="BA33" t="s">
        <v>67</v>
      </c>
      <c r="BB33">
        <v>81632</v>
      </c>
      <c r="BC33" t="s">
        <v>77</v>
      </c>
    </row>
    <row r="34" spans="1:55" x14ac:dyDescent="0.25">
      <c r="A34" t="s">
        <v>7835</v>
      </c>
      <c r="B34" s="1">
        <v>43384</v>
      </c>
      <c r="C34" t="s">
        <v>60</v>
      </c>
      <c r="D34" s="2">
        <v>43318.732407407406</v>
      </c>
      <c r="E34" t="s">
        <v>115</v>
      </c>
      <c r="H34" t="s">
        <v>6871</v>
      </c>
      <c r="J34" t="s">
        <v>6872</v>
      </c>
      <c r="L34" t="s">
        <v>3725</v>
      </c>
      <c r="M34" t="s">
        <v>90</v>
      </c>
      <c r="N34" t="s">
        <v>6873</v>
      </c>
      <c r="O34" t="s">
        <v>68</v>
      </c>
      <c r="Q34" t="s">
        <v>6874</v>
      </c>
      <c r="S34" t="s">
        <v>71</v>
      </c>
      <c r="T34" t="s">
        <v>7836</v>
      </c>
      <c r="U34" t="s">
        <v>7837</v>
      </c>
      <c r="V34" t="s">
        <v>640</v>
      </c>
      <c r="W34" t="s">
        <v>90</v>
      </c>
      <c r="X34" t="s">
        <v>6877</v>
      </c>
      <c r="Y34" t="str">
        <f>"47-4071"</f>
        <v>47-4071</v>
      </c>
      <c r="Z34" t="s">
        <v>6878</v>
      </c>
      <c r="AA34">
        <v>562991</v>
      </c>
      <c r="AB34">
        <v>1</v>
      </c>
      <c r="AD34" t="s">
        <v>77</v>
      </c>
      <c r="AE34" t="s">
        <v>438</v>
      </c>
      <c r="AF34">
        <v>40</v>
      </c>
      <c r="AG34" s="3">
        <v>0.33333333333333331</v>
      </c>
      <c r="AH34" s="3">
        <v>0.70833333333333337</v>
      </c>
      <c r="AI34" s="5">
        <v>19</v>
      </c>
      <c r="AL34" t="s">
        <v>79</v>
      </c>
      <c r="AM34" t="s">
        <v>80</v>
      </c>
      <c r="AO34" t="s">
        <v>81</v>
      </c>
      <c r="AR34" t="s">
        <v>80</v>
      </c>
      <c r="AT34" t="s">
        <v>80</v>
      </c>
      <c r="AW34" t="s">
        <v>80</v>
      </c>
      <c r="AY34" t="s">
        <v>3725</v>
      </c>
      <c r="AZ34" t="s">
        <v>892</v>
      </c>
      <c r="BA34" t="s">
        <v>90</v>
      </c>
      <c r="BB34" t="s">
        <v>6873</v>
      </c>
      <c r="BC34" t="s">
        <v>77</v>
      </c>
    </row>
    <row r="35" spans="1:55" x14ac:dyDescent="0.25">
      <c r="A35" t="s">
        <v>1615</v>
      </c>
      <c r="B35" s="1">
        <v>43405</v>
      </c>
      <c r="C35" t="s">
        <v>60</v>
      </c>
      <c r="D35" s="2">
        <v>43368.535266203704</v>
      </c>
      <c r="E35" t="s">
        <v>115</v>
      </c>
      <c r="H35" t="s">
        <v>116</v>
      </c>
      <c r="I35" t="s">
        <v>116</v>
      </c>
      <c r="J35" t="s">
        <v>117</v>
      </c>
      <c r="L35" t="s">
        <v>118</v>
      </c>
      <c r="M35" t="s">
        <v>119</v>
      </c>
      <c r="N35">
        <v>32809</v>
      </c>
      <c r="O35" t="s">
        <v>68</v>
      </c>
      <c r="Q35" t="s">
        <v>120</v>
      </c>
      <c r="S35" t="s">
        <v>71</v>
      </c>
      <c r="T35" t="s">
        <v>121</v>
      </c>
      <c r="U35" t="s">
        <v>122</v>
      </c>
      <c r="V35" t="s">
        <v>123</v>
      </c>
      <c r="W35" t="s">
        <v>119</v>
      </c>
      <c r="X35" t="s">
        <v>124</v>
      </c>
      <c r="Y35" t="str">
        <f>"53-7064"</f>
        <v>53-7064</v>
      </c>
      <c r="Z35" t="s">
        <v>125</v>
      </c>
      <c r="AA35">
        <v>561320</v>
      </c>
      <c r="AB35">
        <v>90</v>
      </c>
      <c r="AD35" t="s">
        <v>77</v>
      </c>
      <c r="AE35" t="s">
        <v>96</v>
      </c>
      <c r="AF35">
        <v>40</v>
      </c>
      <c r="AG35" s="3">
        <v>0.33333333333333331</v>
      </c>
      <c r="AH35" s="3">
        <v>0.70833333333333337</v>
      </c>
      <c r="AI35" s="4">
        <v>11.3</v>
      </c>
      <c r="AL35" t="s">
        <v>79</v>
      </c>
      <c r="AM35" t="s">
        <v>80</v>
      </c>
      <c r="AO35" t="s">
        <v>81</v>
      </c>
      <c r="AR35" t="s">
        <v>80</v>
      </c>
      <c r="AT35" t="s">
        <v>80</v>
      </c>
      <c r="AW35" t="s">
        <v>80</v>
      </c>
      <c r="AY35" t="s">
        <v>1616</v>
      </c>
      <c r="AZ35" t="s">
        <v>1617</v>
      </c>
      <c r="BA35" t="s">
        <v>139</v>
      </c>
      <c r="BB35">
        <v>28115</v>
      </c>
      <c r="BC35" t="s">
        <v>83</v>
      </c>
    </row>
    <row r="36" spans="1:55" x14ac:dyDescent="0.25">
      <c r="A36" t="s">
        <v>4218</v>
      </c>
      <c r="B36" s="1">
        <v>43398</v>
      </c>
      <c r="C36" t="s">
        <v>60</v>
      </c>
      <c r="D36" s="2">
        <v>43334.543877314813</v>
      </c>
      <c r="E36" t="s">
        <v>115</v>
      </c>
      <c r="H36" t="s">
        <v>4219</v>
      </c>
      <c r="J36" t="s">
        <v>4220</v>
      </c>
      <c r="L36" t="s">
        <v>4221</v>
      </c>
      <c r="M36" t="s">
        <v>677</v>
      </c>
      <c r="N36" t="s">
        <v>4222</v>
      </c>
      <c r="O36" t="s">
        <v>68</v>
      </c>
      <c r="Q36" t="s">
        <v>4223</v>
      </c>
      <c r="S36" t="s">
        <v>71</v>
      </c>
      <c r="T36" t="s">
        <v>4224</v>
      </c>
      <c r="U36" t="s">
        <v>4225</v>
      </c>
      <c r="V36" t="s">
        <v>1771</v>
      </c>
      <c r="W36" t="s">
        <v>336</v>
      </c>
      <c r="X36" t="s">
        <v>4226</v>
      </c>
      <c r="Y36" t="str">
        <f>"47-2073"</f>
        <v>47-2073</v>
      </c>
      <c r="Z36" t="s">
        <v>4227</v>
      </c>
      <c r="AA36">
        <v>5612</v>
      </c>
      <c r="AB36">
        <v>25</v>
      </c>
      <c r="AD36" t="s">
        <v>77</v>
      </c>
      <c r="AE36" t="s">
        <v>78</v>
      </c>
      <c r="AF36">
        <v>40</v>
      </c>
      <c r="AG36" s="3">
        <v>0.33333333333333331</v>
      </c>
      <c r="AH36" s="3">
        <v>0.70833333333333337</v>
      </c>
      <c r="AI36" s="4">
        <v>25.97</v>
      </c>
      <c r="AL36" t="s">
        <v>79</v>
      </c>
      <c r="AM36" t="s">
        <v>80</v>
      </c>
      <c r="AO36" t="s">
        <v>81</v>
      </c>
      <c r="AP36" t="s">
        <v>69</v>
      </c>
      <c r="AQ36" t="s">
        <v>69</v>
      </c>
      <c r="AR36" t="s">
        <v>80</v>
      </c>
      <c r="AT36" t="s">
        <v>80</v>
      </c>
      <c r="AW36" t="s">
        <v>71</v>
      </c>
      <c r="AX36">
        <v>12</v>
      </c>
      <c r="AY36" t="s">
        <v>4221</v>
      </c>
      <c r="AZ36" t="s">
        <v>4228</v>
      </c>
      <c r="BA36" t="s">
        <v>677</v>
      </c>
      <c r="BB36" t="s">
        <v>4222</v>
      </c>
      <c r="BC36" t="s">
        <v>77</v>
      </c>
    </row>
    <row r="37" spans="1:55" x14ac:dyDescent="0.25">
      <c r="A37" t="s">
        <v>3034</v>
      </c>
      <c r="B37" s="1">
        <v>43384</v>
      </c>
      <c r="C37" t="s">
        <v>60</v>
      </c>
      <c r="D37" s="2">
        <v>43332.747673611113</v>
      </c>
      <c r="E37" t="s">
        <v>115</v>
      </c>
      <c r="H37" t="s">
        <v>3035</v>
      </c>
      <c r="I37" t="s">
        <v>69</v>
      </c>
      <c r="J37" t="s">
        <v>3036</v>
      </c>
      <c r="K37" t="s">
        <v>69</v>
      </c>
      <c r="L37" t="s">
        <v>1739</v>
      </c>
      <c r="M37" t="s">
        <v>240</v>
      </c>
      <c r="N37">
        <v>30501</v>
      </c>
      <c r="O37" t="s">
        <v>68</v>
      </c>
      <c r="P37" t="s">
        <v>69</v>
      </c>
      <c r="Q37" t="s">
        <v>3037</v>
      </c>
      <c r="S37" t="s">
        <v>71</v>
      </c>
      <c r="T37" t="s">
        <v>3038</v>
      </c>
      <c r="U37" t="s">
        <v>3039</v>
      </c>
      <c r="V37" t="s">
        <v>3040</v>
      </c>
      <c r="W37" t="s">
        <v>240</v>
      </c>
      <c r="X37" t="s">
        <v>3041</v>
      </c>
      <c r="Y37" t="str">
        <f>"51-3022"</f>
        <v>51-3022</v>
      </c>
      <c r="Z37" t="s">
        <v>154</v>
      </c>
      <c r="AA37">
        <v>445110</v>
      </c>
      <c r="AB37">
        <v>10</v>
      </c>
      <c r="AD37" t="s">
        <v>77</v>
      </c>
      <c r="AE37" t="s">
        <v>96</v>
      </c>
      <c r="AF37">
        <v>40</v>
      </c>
      <c r="AG37" s="3">
        <v>0.33333333333333331</v>
      </c>
      <c r="AH37" s="3">
        <v>0.79166666666666663</v>
      </c>
      <c r="AI37" s="4">
        <v>10.85</v>
      </c>
      <c r="AL37" t="s">
        <v>79</v>
      </c>
      <c r="AM37" t="s">
        <v>80</v>
      </c>
      <c r="AO37" t="s">
        <v>81</v>
      </c>
      <c r="AR37" t="s">
        <v>80</v>
      </c>
      <c r="AT37" t="s">
        <v>80</v>
      </c>
      <c r="AW37" t="s">
        <v>71</v>
      </c>
      <c r="AX37">
        <v>3</v>
      </c>
      <c r="AY37" t="s">
        <v>1739</v>
      </c>
      <c r="AZ37" t="s">
        <v>1746</v>
      </c>
      <c r="BA37" t="s">
        <v>240</v>
      </c>
      <c r="BB37">
        <v>30501</v>
      </c>
      <c r="BC37" t="s">
        <v>77</v>
      </c>
    </row>
    <row r="38" spans="1:55" x14ac:dyDescent="0.25">
      <c r="A38" t="s">
        <v>4998</v>
      </c>
      <c r="B38" s="1">
        <v>43392</v>
      </c>
      <c r="C38" t="s">
        <v>60</v>
      </c>
      <c r="D38" s="2">
        <v>43284.0000462963</v>
      </c>
      <c r="E38" t="s">
        <v>61</v>
      </c>
      <c r="F38" s="1">
        <v>43392</v>
      </c>
      <c r="G38" s="1">
        <v>43646</v>
      </c>
      <c r="H38" t="s">
        <v>1551</v>
      </c>
      <c r="J38" t="s">
        <v>1552</v>
      </c>
      <c r="L38" t="s">
        <v>1301</v>
      </c>
      <c r="M38" t="s">
        <v>90</v>
      </c>
      <c r="N38">
        <v>78362</v>
      </c>
      <c r="O38" t="s">
        <v>68</v>
      </c>
      <c r="Q38" t="s">
        <v>1553</v>
      </c>
      <c r="S38" t="s">
        <v>71</v>
      </c>
      <c r="T38" t="s">
        <v>1554</v>
      </c>
      <c r="U38" t="s">
        <v>1555</v>
      </c>
      <c r="V38" t="s">
        <v>595</v>
      </c>
      <c r="W38" t="s">
        <v>1557</v>
      </c>
      <c r="X38" t="s">
        <v>4999</v>
      </c>
      <c r="Y38" t="str">
        <f>"47-2152"</f>
        <v>47-2152</v>
      </c>
      <c r="Z38" t="s">
        <v>226</v>
      </c>
      <c r="AA38">
        <v>237120</v>
      </c>
      <c r="AB38">
        <v>70</v>
      </c>
      <c r="AC38">
        <v>70</v>
      </c>
      <c r="AD38" t="s">
        <v>77</v>
      </c>
      <c r="AE38" t="s">
        <v>96</v>
      </c>
      <c r="AF38">
        <v>40</v>
      </c>
      <c r="AG38" s="3">
        <v>0.29166666666666669</v>
      </c>
      <c r="AH38" s="3">
        <v>0.70833333333333337</v>
      </c>
      <c r="AI38" s="4">
        <v>22.9</v>
      </c>
      <c r="AJ38">
        <v>34.35</v>
      </c>
      <c r="AL38" t="s">
        <v>79</v>
      </c>
      <c r="AM38" t="s">
        <v>80</v>
      </c>
      <c r="AO38" t="s">
        <v>81</v>
      </c>
      <c r="AP38" t="s">
        <v>69</v>
      </c>
      <c r="AQ38" t="s">
        <v>69</v>
      </c>
      <c r="AR38" t="s">
        <v>80</v>
      </c>
      <c r="AT38" t="s">
        <v>80</v>
      </c>
      <c r="AW38" t="s">
        <v>71</v>
      </c>
      <c r="AX38">
        <v>24</v>
      </c>
      <c r="AY38" t="s">
        <v>1301</v>
      </c>
      <c r="AZ38" t="s">
        <v>1559</v>
      </c>
      <c r="BA38" t="s">
        <v>90</v>
      </c>
      <c r="BB38">
        <v>78362</v>
      </c>
      <c r="BC38" t="s">
        <v>83</v>
      </c>
    </row>
    <row r="39" spans="1:55" x14ac:dyDescent="0.25">
      <c r="A39" t="s">
        <v>1550</v>
      </c>
      <c r="B39" s="1">
        <v>43396</v>
      </c>
      <c r="C39" t="s">
        <v>60</v>
      </c>
      <c r="D39" s="2">
        <v>43284.000937500001</v>
      </c>
      <c r="E39" t="s">
        <v>61</v>
      </c>
      <c r="F39" s="1">
        <v>43396</v>
      </c>
      <c r="G39" s="1">
        <v>43646</v>
      </c>
      <c r="H39" t="s">
        <v>1551</v>
      </c>
      <c r="J39" t="s">
        <v>1552</v>
      </c>
      <c r="L39" t="s">
        <v>1301</v>
      </c>
      <c r="M39" t="s">
        <v>90</v>
      </c>
      <c r="N39">
        <v>78362</v>
      </c>
      <c r="O39" t="s">
        <v>68</v>
      </c>
      <c r="Q39" t="s">
        <v>1553</v>
      </c>
      <c r="S39" t="s">
        <v>71</v>
      </c>
      <c r="T39" t="s">
        <v>1554</v>
      </c>
      <c r="U39" t="s">
        <v>1555</v>
      </c>
      <c r="V39" t="s">
        <v>1556</v>
      </c>
      <c r="W39" t="s">
        <v>1557</v>
      </c>
      <c r="X39" t="s">
        <v>1558</v>
      </c>
      <c r="Y39" t="str">
        <f>"51-4121"</f>
        <v>51-4121</v>
      </c>
      <c r="Z39" t="s">
        <v>426</v>
      </c>
      <c r="AA39">
        <v>237120</v>
      </c>
      <c r="AB39">
        <v>80</v>
      </c>
      <c r="AC39">
        <v>80</v>
      </c>
      <c r="AD39" t="s">
        <v>77</v>
      </c>
      <c r="AE39" t="s">
        <v>96</v>
      </c>
      <c r="AF39">
        <v>40</v>
      </c>
      <c r="AG39" s="3">
        <v>0.29166666666666669</v>
      </c>
      <c r="AH39" s="3">
        <v>0.72916666666666663</v>
      </c>
      <c r="AI39" s="4">
        <v>22.9</v>
      </c>
      <c r="AJ39">
        <v>34.35</v>
      </c>
      <c r="AL39" t="s">
        <v>79</v>
      </c>
      <c r="AM39" t="s">
        <v>80</v>
      </c>
      <c r="AO39" t="s">
        <v>81</v>
      </c>
      <c r="AP39" t="s">
        <v>69</v>
      </c>
      <c r="AQ39" t="s">
        <v>69</v>
      </c>
      <c r="AR39" t="s">
        <v>80</v>
      </c>
      <c r="AT39" t="s">
        <v>80</v>
      </c>
      <c r="AW39" t="s">
        <v>71</v>
      </c>
      <c r="AX39">
        <v>24</v>
      </c>
      <c r="AY39" t="s">
        <v>1301</v>
      </c>
      <c r="AZ39" t="s">
        <v>1559</v>
      </c>
      <c r="BA39" t="s">
        <v>90</v>
      </c>
      <c r="BB39">
        <v>78362</v>
      </c>
      <c r="BC39" t="s">
        <v>83</v>
      </c>
    </row>
    <row r="40" spans="1:55" x14ac:dyDescent="0.25">
      <c r="A40" t="s">
        <v>3921</v>
      </c>
      <c r="B40" s="1">
        <v>43382</v>
      </c>
      <c r="C40" t="s">
        <v>60</v>
      </c>
      <c r="D40" s="2">
        <v>43332.565520833334</v>
      </c>
      <c r="E40" t="s">
        <v>61</v>
      </c>
      <c r="F40" s="1">
        <v>43420</v>
      </c>
      <c r="G40" s="1">
        <v>43570</v>
      </c>
      <c r="H40" t="s">
        <v>2862</v>
      </c>
      <c r="I40" t="s">
        <v>2863</v>
      </c>
      <c r="J40" t="s">
        <v>2864</v>
      </c>
      <c r="K40" t="s">
        <v>69</v>
      </c>
      <c r="L40" t="s">
        <v>66</v>
      </c>
      <c r="M40" t="s">
        <v>67</v>
      </c>
      <c r="N40">
        <v>81657</v>
      </c>
      <c r="O40" t="s">
        <v>68</v>
      </c>
      <c r="P40" t="s">
        <v>69</v>
      </c>
      <c r="Q40" t="s">
        <v>2865</v>
      </c>
      <c r="S40" t="s">
        <v>71</v>
      </c>
      <c r="T40" t="s">
        <v>72</v>
      </c>
      <c r="U40" t="s">
        <v>73</v>
      </c>
      <c r="V40" t="s">
        <v>74</v>
      </c>
      <c r="W40" t="s">
        <v>67</v>
      </c>
      <c r="X40" t="s">
        <v>548</v>
      </c>
      <c r="Y40" t="str">
        <f>"35-2021"</f>
        <v>35-2021</v>
      </c>
      <c r="Z40" t="s">
        <v>548</v>
      </c>
      <c r="AA40">
        <v>531110</v>
      </c>
      <c r="AB40">
        <v>3</v>
      </c>
      <c r="AC40">
        <v>3</v>
      </c>
      <c r="AD40" t="s">
        <v>77</v>
      </c>
      <c r="AE40" t="s">
        <v>96</v>
      </c>
      <c r="AF40">
        <v>35</v>
      </c>
      <c r="AG40" s="3">
        <v>0.29166666666666669</v>
      </c>
      <c r="AH40" s="3">
        <v>0.625</v>
      </c>
      <c r="AI40" s="4">
        <v>13.77</v>
      </c>
      <c r="AJ40">
        <v>20.66</v>
      </c>
      <c r="AK40">
        <v>20.66</v>
      </c>
      <c r="AL40" t="s">
        <v>79</v>
      </c>
      <c r="AM40" t="s">
        <v>80</v>
      </c>
      <c r="AO40" t="s">
        <v>81</v>
      </c>
      <c r="AP40" t="s">
        <v>69</v>
      </c>
      <c r="AQ40" t="s">
        <v>69</v>
      </c>
      <c r="AR40" t="s">
        <v>80</v>
      </c>
      <c r="AT40" t="s">
        <v>80</v>
      </c>
      <c r="AW40" t="s">
        <v>80</v>
      </c>
      <c r="AY40" t="s">
        <v>66</v>
      </c>
      <c r="AZ40" t="s">
        <v>82</v>
      </c>
      <c r="BA40" t="s">
        <v>67</v>
      </c>
      <c r="BB40">
        <v>81657</v>
      </c>
      <c r="BC40" t="s">
        <v>83</v>
      </c>
    </row>
    <row r="41" spans="1:55" x14ac:dyDescent="0.25">
      <c r="A41" t="s">
        <v>7015</v>
      </c>
      <c r="B41" s="1">
        <v>43412</v>
      </c>
      <c r="C41" t="s">
        <v>60</v>
      </c>
      <c r="D41" s="2">
        <v>43284.799907407411</v>
      </c>
      <c r="E41" t="s">
        <v>130</v>
      </c>
      <c r="F41" s="1">
        <v>43412</v>
      </c>
      <c r="G41" s="1">
        <v>43777</v>
      </c>
      <c r="H41" t="s">
        <v>6210</v>
      </c>
      <c r="I41" t="s">
        <v>69</v>
      </c>
      <c r="J41" t="s">
        <v>6211</v>
      </c>
      <c r="K41" t="s">
        <v>69</v>
      </c>
      <c r="L41" t="s">
        <v>5578</v>
      </c>
      <c r="M41" t="s">
        <v>90</v>
      </c>
      <c r="N41">
        <v>75482</v>
      </c>
      <c r="O41" t="s">
        <v>68</v>
      </c>
      <c r="P41" t="s">
        <v>69</v>
      </c>
      <c r="Q41" t="s">
        <v>7016</v>
      </c>
      <c r="S41" t="s">
        <v>71</v>
      </c>
      <c r="T41" t="s">
        <v>6213</v>
      </c>
      <c r="U41" t="s">
        <v>6214</v>
      </c>
      <c r="V41" t="s">
        <v>6215</v>
      </c>
      <c r="W41" t="s">
        <v>90</v>
      </c>
      <c r="X41" t="s">
        <v>3813</v>
      </c>
      <c r="Y41" t="str">
        <f>"51-4121"</f>
        <v>51-4121</v>
      </c>
      <c r="Z41" t="s">
        <v>426</v>
      </c>
      <c r="AA41">
        <v>333249</v>
      </c>
      <c r="AB41">
        <v>80</v>
      </c>
      <c r="AC41">
        <v>78</v>
      </c>
      <c r="AD41" t="s">
        <v>77</v>
      </c>
      <c r="AE41" t="s">
        <v>438</v>
      </c>
      <c r="AF41">
        <v>40</v>
      </c>
      <c r="AG41" s="3">
        <v>0.29166666666666669</v>
      </c>
      <c r="AH41" s="3">
        <v>0.625</v>
      </c>
      <c r="AI41" s="4">
        <v>22.71</v>
      </c>
      <c r="AJ41">
        <v>34.07</v>
      </c>
      <c r="AL41" t="s">
        <v>79</v>
      </c>
      <c r="AM41" t="s">
        <v>80</v>
      </c>
      <c r="AO41" t="s">
        <v>81</v>
      </c>
      <c r="AP41" t="s">
        <v>69</v>
      </c>
      <c r="AQ41" t="s">
        <v>69</v>
      </c>
      <c r="AR41" t="s">
        <v>80</v>
      </c>
      <c r="AT41" t="s">
        <v>80</v>
      </c>
      <c r="AW41" t="s">
        <v>71</v>
      </c>
      <c r="AX41">
        <v>24</v>
      </c>
      <c r="AY41" t="s">
        <v>227</v>
      </c>
      <c r="AZ41" t="s">
        <v>1559</v>
      </c>
      <c r="BA41" t="s">
        <v>90</v>
      </c>
      <c r="BB41">
        <v>78362</v>
      </c>
      <c r="BC41" t="s">
        <v>77</v>
      </c>
    </row>
    <row r="42" spans="1:55" x14ac:dyDescent="0.25">
      <c r="A42" t="s">
        <v>4986</v>
      </c>
      <c r="B42" s="1">
        <v>43382</v>
      </c>
      <c r="C42" t="s">
        <v>60</v>
      </c>
      <c r="D42" s="2">
        <v>43332.566435185188</v>
      </c>
      <c r="E42" t="s">
        <v>61</v>
      </c>
      <c r="F42" s="1">
        <v>43420</v>
      </c>
      <c r="G42" s="1">
        <v>43570</v>
      </c>
      <c r="H42" t="s">
        <v>2862</v>
      </c>
      <c r="I42" t="s">
        <v>2863</v>
      </c>
      <c r="J42" t="s">
        <v>2864</v>
      </c>
      <c r="K42" t="s">
        <v>69</v>
      </c>
      <c r="L42" t="s">
        <v>66</v>
      </c>
      <c r="M42" t="s">
        <v>67</v>
      </c>
      <c r="N42">
        <v>81657</v>
      </c>
      <c r="O42" t="s">
        <v>68</v>
      </c>
      <c r="P42" t="s">
        <v>69</v>
      </c>
      <c r="Q42" t="s">
        <v>2865</v>
      </c>
      <c r="S42" t="s">
        <v>71</v>
      </c>
      <c r="T42" t="s">
        <v>72</v>
      </c>
      <c r="U42" t="s">
        <v>73</v>
      </c>
      <c r="V42" t="s">
        <v>74</v>
      </c>
      <c r="W42" t="s">
        <v>67</v>
      </c>
      <c r="X42" t="s">
        <v>1625</v>
      </c>
      <c r="Y42" t="str">
        <f>"37-2012"</f>
        <v>37-2012</v>
      </c>
      <c r="Z42" t="s">
        <v>268</v>
      </c>
      <c r="AA42">
        <v>531110</v>
      </c>
      <c r="AB42">
        <v>34</v>
      </c>
      <c r="AC42">
        <v>34</v>
      </c>
      <c r="AD42" t="s">
        <v>77</v>
      </c>
      <c r="AE42" t="s">
        <v>96</v>
      </c>
      <c r="AF42">
        <v>35</v>
      </c>
      <c r="AG42" s="3">
        <v>0.375</v>
      </c>
      <c r="AH42" s="3">
        <v>0.70833333333333337</v>
      </c>
      <c r="AI42" s="4">
        <v>14.13</v>
      </c>
      <c r="AJ42">
        <v>21.2</v>
      </c>
      <c r="AK42">
        <v>21.2</v>
      </c>
      <c r="AL42" t="s">
        <v>79</v>
      </c>
      <c r="AM42" t="s">
        <v>80</v>
      </c>
      <c r="AO42" t="s">
        <v>81</v>
      </c>
      <c r="AP42" t="s">
        <v>69</v>
      </c>
      <c r="AQ42" t="s">
        <v>69</v>
      </c>
      <c r="AR42" t="s">
        <v>80</v>
      </c>
      <c r="AT42" t="s">
        <v>80</v>
      </c>
      <c r="AW42" t="s">
        <v>80</v>
      </c>
      <c r="AY42" t="s">
        <v>66</v>
      </c>
      <c r="AZ42" t="s">
        <v>82</v>
      </c>
      <c r="BA42" t="s">
        <v>67</v>
      </c>
      <c r="BB42">
        <v>81657</v>
      </c>
      <c r="BC42" t="s">
        <v>83</v>
      </c>
    </row>
    <row r="43" spans="1:55" x14ac:dyDescent="0.25">
      <c r="A43" t="s">
        <v>6209</v>
      </c>
      <c r="B43" s="1">
        <v>43412</v>
      </c>
      <c r="C43" t="s">
        <v>60</v>
      </c>
      <c r="D43" s="2">
        <v>43284.783402777779</v>
      </c>
      <c r="E43" t="s">
        <v>61</v>
      </c>
      <c r="F43" s="1">
        <v>43412</v>
      </c>
      <c r="G43" s="1">
        <v>43777</v>
      </c>
      <c r="H43" t="s">
        <v>6210</v>
      </c>
      <c r="I43" t="s">
        <v>69</v>
      </c>
      <c r="J43" t="s">
        <v>6211</v>
      </c>
      <c r="K43" t="s">
        <v>69</v>
      </c>
      <c r="L43" t="s">
        <v>5578</v>
      </c>
      <c r="M43" t="s">
        <v>90</v>
      </c>
      <c r="N43">
        <v>75482</v>
      </c>
      <c r="O43" t="s">
        <v>68</v>
      </c>
      <c r="P43" t="s">
        <v>69</v>
      </c>
      <c r="Q43" t="s">
        <v>6212</v>
      </c>
      <c r="S43" t="s">
        <v>71</v>
      </c>
      <c r="T43" t="s">
        <v>6213</v>
      </c>
      <c r="U43" t="s">
        <v>6214</v>
      </c>
      <c r="V43" t="s">
        <v>6215</v>
      </c>
      <c r="W43" t="s">
        <v>90</v>
      </c>
      <c r="X43" t="s">
        <v>4999</v>
      </c>
      <c r="Y43" t="str">
        <f>"47-2152"</f>
        <v>47-2152</v>
      </c>
      <c r="Z43" t="s">
        <v>226</v>
      </c>
      <c r="AA43">
        <v>333249</v>
      </c>
      <c r="AB43">
        <v>130</v>
      </c>
      <c r="AC43">
        <v>130</v>
      </c>
      <c r="AD43" t="s">
        <v>77</v>
      </c>
      <c r="AE43" t="s">
        <v>438</v>
      </c>
      <c r="AF43">
        <v>40</v>
      </c>
      <c r="AG43" s="3">
        <v>0.29166666666666669</v>
      </c>
      <c r="AH43" s="3">
        <v>0.625</v>
      </c>
      <c r="AI43" s="4">
        <v>23.66</v>
      </c>
      <c r="AJ43">
        <v>35.49</v>
      </c>
      <c r="AL43" t="s">
        <v>79</v>
      </c>
      <c r="AM43" t="s">
        <v>80</v>
      </c>
      <c r="AO43" t="s">
        <v>81</v>
      </c>
      <c r="AP43" t="s">
        <v>69</v>
      </c>
      <c r="AQ43" t="s">
        <v>69</v>
      </c>
      <c r="AR43" t="s">
        <v>80</v>
      </c>
      <c r="AT43" t="s">
        <v>80</v>
      </c>
      <c r="AW43" t="s">
        <v>71</v>
      </c>
      <c r="AX43">
        <v>24</v>
      </c>
      <c r="AY43" t="s">
        <v>227</v>
      </c>
      <c r="AZ43" t="s">
        <v>1559</v>
      </c>
      <c r="BA43" t="s">
        <v>90</v>
      </c>
      <c r="BB43">
        <v>78362</v>
      </c>
      <c r="BC43" t="s">
        <v>77</v>
      </c>
    </row>
    <row r="44" spans="1:55" x14ac:dyDescent="0.25">
      <c r="A44" t="s">
        <v>3994</v>
      </c>
      <c r="B44" s="1">
        <v>43395</v>
      </c>
      <c r="C44" t="s">
        <v>60</v>
      </c>
      <c r="D44" s="2">
        <v>43284.001550925925</v>
      </c>
      <c r="E44" t="s">
        <v>61</v>
      </c>
      <c r="F44" s="1">
        <v>43395</v>
      </c>
      <c r="G44" s="1">
        <v>43646</v>
      </c>
      <c r="H44" t="s">
        <v>1551</v>
      </c>
      <c r="J44" t="s">
        <v>1552</v>
      </c>
      <c r="L44" t="s">
        <v>1301</v>
      </c>
      <c r="M44" t="s">
        <v>90</v>
      </c>
      <c r="N44">
        <v>78362</v>
      </c>
      <c r="O44" t="s">
        <v>68</v>
      </c>
      <c r="Q44" t="s">
        <v>1553</v>
      </c>
      <c r="S44" t="s">
        <v>71</v>
      </c>
      <c r="T44" t="s">
        <v>1554</v>
      </c>
      <c r="U44" t="s">
        <v>1555</v>
      </c>
      <c r="V44" t="s">
        <v>1556</v>
      </c>
      <c r="W44" t="s">
        <v>1557</v>
      </c>
      <c r="X44" t="s">
        <v>3995</v>
      </c>
      <c r="Y44" t="str">
        <f>"51-2041"</f>
        <v>51-2041</v>
      </c>
      <c r="Z44" t="s">
        <v>3996</v>
      </c>
      <c r="AA44">
        <v>237120</v>
      </c>
      <c r="AB44">
        <v>70</v>
      </c>
      <c r="AC44">
        <v>70</v>
      </c>
      <c r="AD44" t="s">
        <v>77</v>
      </c>
      <c r="AE44" t="s">
        <v>96</v>
      </c>
      <c r="AF44">
        <v>40</v>
      </c>
      <c r="AG44" s="3">
        <v>0.29166666666666669</v>
      </c>
      <c r="AH44" s="3">
        <v>0.72916666666666663</v>
      </c>
      <c r="AI44" s="4">
        <v>22.9</v>
      </c>
      <c r="AJ44">
        <v>34.35</v>
      </c>
      <c r="AL44" t="s">
        <v>79</v>
      </c>
      <c r="AM44" t="s">
        <v>80</v>
      </c>
      <c r="AO44" t="s">
        <v>81</v>
      </c>
      <c r="AP44" t="s">
        <v>69</v>
      </c>
      <c r="AQ44" t="s">
        <v>69</v>
      </c>
      <c r="AR44" t="s">
        <v>80</v>
      </c>
      <c r="AT44" t="s">
        <v>80</v>
      </c>
      <c r="AW44" t="s">
        <v>71</v>
      </c>
      <c r="AX44">
        <v>24</v>
      </c>
      <c r="AY44" t="s">
        <v>1301</v>
      </c>
      <c r="AZ44" t="s">
        <v>1559</v>
      </c>
      <c r="BA44" t="s">
        <v>90</v>
      </c>
      <c r="BB44">
        <v>78362</v>
      </c>
      <c r="BC44" t="s">
        <v>83</v>
      </c>
    </row>
    <row r="45" spans="1:55" x14ac:dyDescent="0.25">
      <c r="A45" t="s">
        <v>5936</v>
      </c>
      <c r="B45" s="1">
        <v>43382</v>
      </c>
      <c r="C45" t="s">
        <v>60</v>
      </c>
      <c r="D45" s="2">
        <v>43332.567546296297</v>
      </c>
      <c r="E45" t="s">
        <v>61</v>
      </c>
      <c r="F45" s="1">
        <v>43420</v>
      </c>
      <c r="G45" s="1">
        <v>43564</v>
      </c>
      <c r="H45" t="s">
        <v>2862</v>
      </c>
      <c r="I45" t="s">
        <v>2863</v>
      </c>
      <c r="J45" t="s">
        <v>2864</v>
      </c>
      <c r="K45" t="s">
        <v>69</v>
      </c>
      <c r="L45" t="s">
        <v>66</v>
      </c>
      <c r="M45" t="s">
        <v>67</v>
      </c>
      <c r="N45">
        <v>81657</v>
      </c>
      <c r="O45" t="s">
        <v>68</v>
      </c>
      <c r="P45" t="s">
        <v>69</v>
      </c>
      <c r="Q45" t="s">
        <v>2865</v>
      </c>
      <c r="S45" t="s">
        <v>71</v>
      </c>
      <c r="T45" t="s">
        <v>72</v>
      </c>
      <c r="U45" t="s">
        <v>73</v>
      </c>
      <c r="V45" t="s">
        <v>74</v>
      </c>
      <c r="W45" t="s">
        <v>67</v>
      </c>
      <c r="X45" t="s">
        <v>5937</v>
      </c>
      <c r="Y45" t="str">
        <f>"35-9021"</f>
        <v>35-9021</v>
      </c>
      <c r="Z45" t="s">
        <v>1883</v>
      </c>
      <c r="AA45">
        <v>531110</v>
      </c>
      <c r="AB45">
        <v>7</v>
      </c>
      <c r="AC45">
        <v>7</v>
      </c>
      <c r="AD45" t="s">
        <v>77</v>
      </c>
      <c r="AE45" t="s">
        <v>96</v>
      </c>
      <c r="AF45">
        <v>35</v>
      </c>
      <c r="AG45" s="3">
        <v>0.29166666666666669</v>
      </c>
      <c r="AH45" s="3">
        <v>0.625</v>
      </c>
      <c r="AI45" s="4">
        <v>10.86</v>
      </c>
      <c r="AJ45">
        <v>16.29</v>
      </c>
      <c r="AK45">
        <v>16.29</v>
      </c>
      <c r="AL45" t="s">
        <v>79</v>
      </c>
      <c r="AM45" t="s">
        <v>80</v>
      </c>
      <c r="AO45" t="s">
        <v>81</v>
      </c>
      <c r="AP45" t="s">
        <v>69</v>
      </c>
      <c r="AQ45" t="s">
        <v>69</v>
      </c>
      <c r="AR45" t="s">
        <v>80</v>
      </c>
      <c r="AT45" t="s">
        <v>80</v>
      </c>
      <c r="AW45" t="s">
        <v>80</v>
      </c>
      <c r="AY45" t="s">
        <v>66</v>
      </c>
      <c r="AZ45" t="s">
        <v>82</v>
      </c>
      <c r="BA45" t="s">
        <v>67</v>
      </c>
      <c r="BB45">
        <v>81657</v>
      </c>
      <c r="BC45" t="s">
        <v>83</v>
      </c>
    </row>
    <row r="46" spans="1:55" x14ac:dyDescent="0.25">
      <c r="A46" t="s">
        <v>3214</v>
      </c>
      <c r="B46" s="1">
        <v>43425</v>
      </c>
      <c r="C46" t="s">
        <v>60</v>
      </c>
      <c r="D46" s="2">
        <v>43392.676215277781</v>
      </c>
      <c r="E46" t="s">
        <v>115</v>
      </c>
      <c r="H46" t="s">
        <v>3215</v>
      </c>
      <c r="I46" t="s">
        <v>69</v>
      </c>
      <c r="J46" t="s">
        <v>3216</v>
      </c>
      <c r="K46" t="s">
        <v>69</v>
      </c>
      <c r="L46" t="s">
        <v>3217</v>
      </c>
      <c r="M46" t="s">
        <v>90</v>
      </c>
      <c r="N46">
        <v>78577</v>
      </c>
      <c r="O46" t="s">
        <v>68</v>
      </c>
      <c r="P46" t="s">
        <v>69</v>
      </c>
      <c r="Q46" t="s">
        <v>3218</v>
      </c>
      <c r="S46" t="s">
        <v>80</v>
      </c>
      <c r="U46" t="s">
        <v>108</v>
      </c>
      <c r="X46" t="s">
        <v>2675</v>
      </c>
      <c r="Y46" t="str">
        <f>"53-3032"</f>
        <v>53-3032</v>
      </c>
      <c r="Z46" t="s">
        <v>357</v>
      </c>
      <c r="AA46">
        <v>4841</v>
      </c>
      <c r="AB46">
        <v>6</v>
      </c>
      <c r="AD46" t="s">
        <v>77</v>
      </c>
      <c r="AE46" t="s">
        <v>78</v>
      </c>
      <c r="AF46">
        <v>40</v>
      </c>
      <c r="AG46" s="3">
        <v>0.33333333333333331</v>
      </c>
      <c r="AH46" s="3">
        <v>0.70833333333333337</v>
      </c>
      <c r="AI46" s="5">
        <v>1000</v>
      </c>
      <c r="AL46" t="s">
        <v>79</v>
      </c>
      <c r="AM46" t="s">
        <v>80</v>
      </c>
      <c r="AO46" t="s">
        <v>173</v>
      </c>
      <c r="AP46" t="s">
        <v>69</v>
      </c>
      <c r="AR46" t="s">
        <v>80</v>
      </c>
      <c r="AT46" t="s">
        <v>80</v>
      </c>
      <c r="AW46" t="s">
        <v>80</v>
      </c>
      <c r="AY46" t="s">
        <v>3217</v>
      </c>
      <c r="AZ46" t="s">
        <v>493</v>
      </c>
      <c r="BA46" t="s">
        <v>90</v>
      </c>
      <c r="BB46">
        <v>78577</v>
      </c>
      <c r="BC46" t="s">
        <v>83</v>
      </c>
    </row>
    <row r="47" spans="1:55" x14ac:dyDescent="0.25">
      <c r="A47" t="s">
        <v>6935</v>
      </c>
      <c r="B47" s="1">
        <v>43397</v>
      </c>
      <c r="C47" t="s">
        <v>60</v>
      </c>
      <c r="D47" s="2">
        <v>43307.761307870373</v>
      </c>
      <c r="E47" t="s">
        <v>61</v>
      </c>
      <c r="F47" s="1">
        <v>43397</v>
      </c>
      <c r="G47" s="1">
        <v>43761</v>
      </c>
      <c r="H47" t="s">
        <v>6936</v>
      </c>
      <c r="I47" t="s">
        <v>69</v>
      </c>
      <c r="J47" t="s">
        <v>6937</v>
      </c>
      <c r="K47" t="s">
        <v>6938</v>
      </c>
      <c r="L47" t="s">
        <v>6939</v>
      </c>
      <c r="M47" t="s">
        <v>773</v>
      </c>
      <c r="N47">
        <v>7825</v>
      </c>
      <c r="O47" t="s">
        <v>68</v>
      </c>
      <c r="Q47" t="s">
        <v>6940</v>
      </c>
      <c r="S47" t="s">
        <v>71</v>
      </c>
      <c r="T47" t="s">
        <v>6941</v>
      </c>
      <c r="U47" t="s">
        <v>6942</v>
      </c>
      <c r="V47" t="s">
        <v>6943</v>
      </c>
      <c r="W47" t="s">
        <v>180</v>
      </c>
      <c r="X47" t="s">
        <v>6944</v>
      </c>
      <c r="Y47" t="str">
        <f>"17-2141"</f>
        <v>17-2141</v>
      </c>
      <c r="Z47" t="s">
        <v>6945</v>
      </c>
      <c r="AA47">
        <v>333111</v>
      </c>
      <c r="AB47">
        <v>1</v>
      </c>
      <c r="AC47">
        <v>1</v>
      </c>
      <c r="AD47" t="s">
        <v>77</v>
      </c>
      <c r="AE47" t="s">
        <v>438</v>
      </c>
      <c r="AF47">
        <v>40</v>
      </c>
      <c r="AG47" s="3">
        <v>0.33333333333333331</v>
      </c>
      <c r="AH47" s="3">
        <v>0.70833333333333337</v>
      </c>
      <c r="AI47" s="4">
        <v>36.979999999999997</v>
      </c>
      <c r="AJ47">
        <v>55.47</v>
      </c>
      <c r="AL47" t="s">
        <v>79</v>
      </c>
      <c r="AM47" t="s">
        <v>71</v>
      </c>
      <c r="AN47">
        <v>6</v>
      </c>
      <c r="AO47" t="s">
        <v>4423</v>
      </c>
      <c r="AQ47" t="s">
        <v>6946</v>
      </c>
      <c r="AR47" t="s">
        <v>80</v>
      </c>
      <c r="AT47" t="s">
        <v>80</v>
      </c>
      <c r="AW47" t="s">
        <v>71</v>
      </c>
      <c r="AX47">
        <v>24</v>
      </c>
      <c r="AY47" t="s">
        <v>6939</v>
      </c>
      <c r="AZ47" t="s">
        <v>5123</v>
      </c>
      <c r="BA47" t="s">
        <v>773</v>
      </c>
      <c r="BB47">
        <v>7825</v>
      </c>
      <c r="BC47" t="s">
        <v>83</v>
      </c>
    </row>
    <row r="48" spans="1:55" x14ac:dyDescent="0.25">
      <c r="A48" t="s">
        <v>6823</v>
      </c>
      <c r="B48" s="1">
        <v>43406</v>
      </c>
      <c r="C48" t="s">
        <v>60</v>
      </c>
      <c r="D48" s="2">
        <v>43378.486793981479</v>
      </c>
      <c r="E48" t="s">
        <v>61</v>
      </c>
      <c r="F48" s="1">
        <v>43453</v>
      </c>
      <c r="G48" s="1">
        <v>43556</v>
      </c>
      <c r="H48" t="s">
        <v>6824</v>
      </c>
      <c r="I48" t="s">
        <v>6825</v>
      </c>
      <c r="J48" t="s">
        <v>6826</v>
      </c>
      <c r="K48" t="s">
        <v>6827</v>
      </c>
      <c r="L48" t="s">
        <v>3106</v>
      </c>
      <c r="M48" t="s">
        <v>67</v>
      </c>
      <c r="N48">
        <v>81620</v>
      </c>
      <c r="O48" t="s">
        <v>68</v>
      </c>
      <c r="P48" t="s">
        <v>69</v>
      </c>
      <c r="Q48" t="s">
        <v>6828</v>
      </c>
      <c r="S48" t="s">
        <v>71</v>
      </c>
      <c r="T48" t="s">
        <v>5944</v>
      </c>
      <c r="U48" t="s">
        <v>5823</v>
      </c>
      <c r="V48" t="s">
        <v>66</v>
      </c>
      <c r="W48" t="s">
        <v>67</v>
      </c>
      <c r="X48" t="s">
        <v>514</v>
      </c>
      <c r="Y48" t="str">
        <f>"35-2021"</f>
        <v>35-2021</v>
      </c>
      <c r="Z48" t="s">
        <v>548</v>
      </c>
      <c r="AA48">
        <v>722110</v>
      </c>
      <c r="AB48">
        <v>10</v>
      </c>
      <c r="AC48">
        <v>10</v>
      </c>
      <c r="AD48" t="s">
        <v>77</v>
      </c>
      <c r="AE48" t="s">
        <v>96</v>
      </c>
      <c r="AF48">
        <v>35</v>
      </c>
      <c r="AG48" s="3">
        <v>0.33333333333333331</v>
      </c>
      <c r="AH48" s="3">
        <v>0.66666666666666663</v>
      </c>
      <c r="AI48" s="4">
        <v>13.61</v>
      </c>
      <c r="AJ48">
        <v>20.420000000000002</v>
      </c>
      <c r="AK48">
        <v>20.420000000000002</v>
      </c>
      <c r="AL48" t="s">
        <v>79</v>
      </c>
      <c r="AM48" t="s">
        <v>80</v>
      </c>
      <c r="AO48" t="s">
        <v>81</v>
      </c>
      <c r="AP48" t="s">
        <v>69</v>
      </c>
      <c r="AQ48" t="s">
        <v>69</v>
      </c>
      <c r="AR48" t="s">
        <v>80</v>
      </c>
      <c r="AT48" t="s">
        <v>80</v>
      </c>
      <c r="AW48" t="s">
        <v>71</v>
      </c>
      <c r="AX48">
        <v>3</v>
      </c>
      <c r="AY48" t="s">
        <v>3106</v>
      </c>
      <c r="AZ48" t="s">
        <v>82</v>
      </c>
      <c r="BA48" t="s">
        <v>67</v>
      </c>
      <c r="BB48">
        <v>81620</v>
      </c>
      <c r="BC48" t="s">
        <v>83</v>
      </c>
    </row>
    <row r="49" spans="1:55" x14ac:dyDescent="0.25">
      <c r="A49" t="s">
        <v>1832</v>
      </c>
      <c r="B49" s="1">
        <v>43383</v>
      </c>
      <c r="C49" t="s">
        <v>60</v>
      </c>
      <c r="D49" s="2">
        <v>43314.500891203701</v>
      </c>
      <c r="E49" t="s">
        <v>115</v>
      </c>
      <c r="H49" t="s">
        <v>1806</v>
      </c>
      <c r="J49" t="s">
        <v>1808</v>
      </c>
      <c r="L49" t="s">
        <v>1809</v>
      </c>
      <c r="M49" t="s">
        <v>592</v>
      </c>
      <c r="N49">
        <v>37363</v>
      </c>
      <c r="O49" t="s">
        <v>68</v>
      </c>
      <c r="Q49" t="s">
        <v>1810</v>
      </c>
      <c r="S49" t="s">
        <v>71</v>
      </c>
      <c r="T49" t="s">
        <v>1811</v>
      </c>
      <c r="U49" t="s">
        <v>1812</v>
      </c>
      <c r="V49" t="s">
        <v>1813</v>
      </c>
      <c r="W49" t="s">
        <v>592</v>
      </c>
      <c r="X49" t="s">
        <v>1833</v>
      </c>
      <c r="Y49" t="str">
        <f>"37-3011"</f>
        <v>37-3011</v>
      </c>
      <c r="Z49" t="s">
        <v>454</v>
      </c>
      <c r="AA49">
        <v>561730</v>
      </c>
      <c r="AB49">
        <v>5</v>
      </c>
      <c r="AD49" t="s">
        <v>77</v>
      </c>
      <c r="AE49" t="s">
        <v>78</v>
      </c>
      <c r="AF49">
        <v>40</v>
      </c>
      <c r="AG49" s="3">
        <v>0.29166666666666669</v>
      </c>
      <c r="AH49" s="3">
        <v>0.66666666666666663</v>
      </c>
      <c r="AI49" s="4">
        <v>12.81</v>
      </c>
      <c r="AJ49">
        <v>19.22</v>
      </c>
      <c r="AL49" t="s">
        <v>79</v>
      </c>
      <c r="AM49" t="s">
        <v>80</v>
      </c>
      <c r="AO49" t="s">
        <v>81</v>
      </c>
      <c r="AR49" t="s">
        <v>80</v>
      </c>
      <c r="AT49" t="s">
        <v>80</v>
      </c>
      <c r="AW49" t="s">
        <v>71</v>
      </c>
      <c r="AX49">
        <v>3</v>
      </c>
      <c r="AY49" t="s">
        <v>1809</v>
      </c>
      <c r="AZ49" t="s">
        <v>1815</v>
      </c>
      <c r="BA49" t="s">
        <v>592</v>
      </c>
      <c r="BB49">
        <v>37363</v>
      </c>
      <c r="BC49" t="s">
        <v>77</v>
      </c>
    </row>
    <row r="50" spans="1:55" x14ac:dyDescent="0.25">
      <c r="A50" t="s">
        <v>5938</v>
      </c>
      <c r="B50" s="1">
        <v>43403</v>
      </c>
      <c r="C50" t="s">
        <v>60</v>
      </c>
      <c r="D50" s="2">
        <v>43378.462314814817</v>
      </c>
      <c r="E50" t="s">
        <v>61</v>
      </c>
      <c r="F50" s="1">
        <v>43453</v>
      </c>
      <c r="G50" s="1">
        <v>43556</v>
      </c>
      <c r="H50" t="s">
        <v>5939</v>
      </c>
      <c r="I50" t="s">
        <v>5940</v>
      </c>
      <c r="J50" t="s">
        <v>5941</v>
      </c>
      <c r="K50" t="s">
        <v>5942</v>
      </c>
      <c r="L50" t="s">
        <v>66</v>
      </c>
      <c r="M50" t="s">
        <v>67</v>
      </c>
      <c r="N50">
        <v>81657</v>
      </c>
      <c r="O50" t="s">
        <v>68</v>
      </c>
      <c r="P50" t="s">
        <v>69</v>
      </c>
      <c r="Q50" t="s">
        <v>5943</v>
      </c>
      <c r="S50" t="s">
        <v>71</v>
      </c>
      <c r="T50" t="s">
        <v>5944</v>
      </c>
      <c r="U50" t="s">
        <v>5823</v>
      </c>
      <c r="V50" t="s">
        <v>66</v>
      </c>
      <c r="W50" t="s">
        <v>67</v>
      </c>
      <c r="X50" t="s">
        <v>514</v>
      </c>
      <c r="Y50" t="str">
        <f>"35-2021"</f>
        <v>35-2021</v>
      </c>
      <c r="Z50" t="s">
        <v>548</v>
      </c>
      <c r="AA50">
        <v>722110</v>
      </c>
      <c r="AB50">
        <v>8</v>
      </c>
      <c r="AC50">
        <v>8</v>
      </c>
      <c r="AD50" t="s">
        <v>77</v>
      </c>
      <c r="AE50" t="s">
        <v>96</v>
      </c>
      <c r="AF50">
        <v>35</v>
      </c>
      <c r="AG50" s="3">
        <v>0.33333333333333331</v>
      </c>
      <c r="AH50" s="3">
        <v>0.66666666666666663</v>
      </c>
      <c r="AI50" s="4">
        <v>13.61</v>
      </c>
      <c r="AJ50">
        <v>20.420000000000002</v>
      </c>
      <c r="AK50">
        <v>20.420000000000002</v>
      </c>
      <c r="AL50" t="s">
        <v>79</v>
      </c>
      <c r="AM50" t="s">
        <v>80</v>
      </c>
      <c r="AO50" t="s">
        <v>81</v>
      </c>
      <c r="AP50" t="s">
        <v>69</v>
      </c>
      <c r="AQ50" t="s">
        <v>69</v>
      </c>
      <c r="AR50" t="s">
        <v>80</v>
      </c>
      <c r="AT50" t="s">
        <v>80</v>
      </c>
      <c r="AW50" t="s">
        <v>71</v>
      </c>
      <c r="AX50">
        <v>3</v>
      </c>
      <c r="AY50" t="s">
        <v>66</v>
      </c>
      <c r="AZ50" t="s">
        <v>82</v>
      </c>
      <c r="BA50" t="s">
        <v>67</v>
      </c>
      <c r="BB50">
        <v>81657</v>
      </c>
      <c r="BC50" t="s">
        <v>83</v>
      </c>
    </row>
    <row r="51" spans="1:55" x14ac:dyDescent="0.25">
      <c r="A51" t="s">
        <v>3941</v>
      </c>
      <c r="B51" s="1">
        <v>43405</v>
      </c>
      <c r="C51" t="s">
        <v>60</v>
      </c>
      <c r="D51" s="2">
        <v>43356.76458333333</v>
      </c>
      <c r="E51" t="s">
        <v>115</v>
      </c>
      <c r="H51" t="s">
        <v>3942</v>
      </c>
      <c r="J51" t="s">
        <v>3943</v>
      </c>
      <c r="L51" t="s">
        <v>3944</v>
      </c>
      <c r="M51" t="s">
        <v>90</v>
      </c>
      <c r="N51">
        <v>77571</v>
      </c>
      <c r="O51" t="s">
        <v>68</v>
      </c>
      <c r="Q51" t="s">
        <v>3945</v>
      </c>
      <c r="S51" t="s">
        <v>71</v>
      </c>
      <c r="T51" t="s">
        <v>3946</v>
      </c>
      <c r="U51" t="s">
        <v>3947</v>
      </c>
      <c r="V51" t="s">
        <v>640</v>
      </c>
      <c r="W51" t="s">
        <v>90</v>
      </c>
      <c r="X51" t="s">
        <v>3948</v>
      </c>
      <c r="Y51" t="str">
        <f>"51-4121"</f>
        <v>51-4121</v>
      </c>
      <c r="Z51" t="s">
        <v>426</v>
      </c>
      <c r="AA51">
        <v>237120</v>
      </c>
      <c r="AB51">
        <v>75</v>
      </c>
      <c r="AD51" t="s">
        <v>77</v>
      </c>
      <c r="AE51" t="s">
        <v>438</v>
      </c>
      <c r="AF51">
        <v>40</v>
      </c>
      <c r="AG51" s="3">
        <v>0.29166666666666669</v>
      </c>
      <c r="AH51" s="3">
        <v>0.72916666666666663</v>
      </c>
      <c r="AI51" s="4">
        <v>27.82</v>
      </c>
      <c r="AJ51">
        <v>41.73</v>
      </c>
      <c r="AL51" t="s">
        <v>79</v>
      </c>
      <c r="AM51" t="s">
        <v>80</v>
      </c>
      <c r="AO51" t="s">
        <v>173</v>
      </c>
      <c r="AR51" t="s">
        <v>80</v>
      </c>
      <c r="AT51" t="s">
        <v>80</v>
      </c>
      <c r="AW51" t="s">
        <v>71</v>
      </c>
      <c r="AX51">
        <v>24</v>
      </c>
      <c r="AY51" t="s">
        <v>3949</v>
      </c>
      <c r="AZ51" t="s">
        <v>278</v>
      </c>
      <c r="BA51" t="s">
        <v>90</v>
      </c>
      <c r="BB51">
        <v>77642</v>
      </c>
      <c r="BC51" t="s">
        <v>83</v>
      </c>
    </row>
    <row r="52" spans="1:55" x14ac:dyDescent="0.25">
      <c r="A52" t="s">
        <v>6863</v>
      </c>
      <c r="B52" s="1">
        <v>43396</v>
      </c>
      <c r="C52" t="s">
        <v>60</v>
      </c>
      <c r="D52" s="2">
        <v>43354.824004629627</v>
      </c>
      <c r="E52" t="s">
        <v>61</v>
      </c>
      <c r="F52" s="1">
        <v>43429</v>
      </c>
      <c r="G52" s="1">
        <v>43646</v>
      </c>
      <c r="H52" t="s">
        <v>6864</v>
      </c>
      <c r="J52" t="s">
        <v>6865</v>
      </c>
      <c r="L52" t="s">
        <v>2013</v>
      </c>
      <c r="M52" t="s">
        <v>753</v>
      </c>
      <c r="N52">
        <v>22960</v>
      </c>
      <c r="O52" t="s">
        <v>68</v>
      </c>
      <c r="Q52" t="s">
        <v>6866</v>
      </c>
      <c r="S52" t="s">
        <v>71</v>
      </c>
      <c r="T52" t="s">
        <v>250</v>
      </c>
      <c r="U52" t="s">
        <v>612</v>
      </c>
      <c r="V52" t="s">
        <v>347</v>
      </c>
      <c r="W52" t="s">
        <v>253</v>
      </c>
      <c r="X52" t="s">
        <v>254</v>
      </c>
      <c r="Y52" t="str">
        <f>"45-4011"</f>
        <v>45-4011</v>
      </c>
      <c r="Z52" t="s">
        <v>242</v>
      </c>
      <c r="AA52">
        <v>115310</v>
      </c>
      <c r="AB52">
        <v>150</v>
      </c>
      <c r="AC52">
        <v>150</v>
      </c>
      <c r="AD52" t="s">
        <v>77</v>
      </c>
      <c r="AE52" t="s">
        <v>78</v>
      </c>
      <c r="AF52">
        <v>40</v>
      </c>
      <c r="AG52" s="3">
        <v>0.29166666666666669</v>
      </c>
      <c r="AH52" s="3">
        <v>0.70833333333333337</v>
      </c>
      <c r="AI52" s="4">
        <v>10.25</v>
      </c>
      <c r="AJ52">
        <v>15.38</v>
      </c>
      <c r="AK52">
        <v>37.19</v>
      </c>
      <c r="AL52" t="s">
        <v>79</v>
      </c>
      <c r="AM52" t="s">
        <v>80</v>
      </c>
      <c r="AO52" t="s">
        <v>81</v>
      </c>
      <c r="AR52" t="s">
        <v>80</v>
      </c>
      <c r="AT52" t="s">
        <v>80</v>
      </c>
      <c r="AW52" t="s">
        <v>80</v>
      </c>
      <c r="AY52" t="s">
        <v>3383</v>
      </c>
      <c r="AZ52" t="s">
        <v>6867</v>
      </c>
      <c r="BA52" t="s">
        <v>139</v>
      </c>
      <c r="BB52">
        <v>27938</v>
      </c>
      <c r="BC52" t="s">
        <v>77</v>
      </c>
    </row>
    <row r="53" spans="1:55" x14ac:dyDescent="0.25">
      <c r="A53" t="s">
        <v>3113</v>
      </c>
      <c r="B53" s="1">
        <v>43384</v>
      </c>
      <c r="C53" t="s">
        <v>60</v>
      </c>
      <c r="D53" s="2">
        <v>43358.17287037037</v>
      </c>
      <c r="E53" t="s">
        <v>61</v>
      </c>
      <c r="F53" s="1">
        <v>43448</v>
      </c>
      <c r="G53" s="1">
        <v>43535</v>
      </c>
      <c r="H53" t="s">
        <v>518</v>
      </c>
      <c r="I53" t="s">
        <v>519</v>
      </c>
      <c r="J53" t="s">
        <v>520</v>
      </c>
      <c r="L53" t="s">
        <v>521</v>
      </c>
      <c r="M53" t="s">
        <v>509</v>
      </c>
      <c r="N53">
        <v>5091</v>
      </c>
      <c r="O53" t="s">
        <v>68</v>
      </c>
      <c r="Q53" t="s">
        <v>522</v>
      </c>
      <c r="S53" t="s">
        <v>71</v>
      </c>
      <c r="T53" t="s">
        <v>523</v>
      </c>
      <c r="U53" t="s">
        <v>524</v>
      </c>
      <c r="V53" t="s">
        <v>525</v>
      </c>
      <c r="W53" t="s">
        <v>266</v>
      </c>
      <c r="X53" t="s">
        <v>3114</v>
      </c>
      <c r="Y53" t="str">
        <f>"35-3031"</f>
        <v>35-3031</v>
      </c>
      <c r="Z53" t="s">
        <v>367</v>
      </c>
      <c r="AA53">
        <v>721110</v>
      </c>
      <c r="AB53">
        <v>8</v>
      </c>
      <c r="AC53">
        <v>8</v>
      </c>
      <c r="AD53" t="s">
        <v>77</v>
      </c>
      <c r="AE53" t="s">
        <v>96</v>
      </c>
      <c r="AF53">
        <v>35</v>
      </c>
      <c r="AG53" s="3">
        <v>0.25</v>
      </c>
      <c r="AH53" s="3">
        <v>0.58333333333333337</v>
      </c>
      <c r="AI53" s="4">
        <v>15.2</v>
      </c>
      <c r="AL53" t="s">
        <v>79</v>
      </c>
      <c r="AM53" t="s">
        <v>80</v>
      </c>
      <c r="AO53" t="s">
        <v>81</v>
      </c>
      <c r="AR53" t="s">
        <v>80</v>
      </c>
      <c r="AT53" t="s">
        <v>80</v>
      </c>
      <c r="AW53" t="s">
        <v>80</v>
      </c>
      <c r="AY53" t="s">
        <v>521</v>
      </c>
      <c r="AZ53" t="s">
        <v>516</v>
      </c>
      <c r="BA53" t="s">
        <v>509</v>
      </c>
      <c r="BB53">
        <v>5091</v>
      </c>
      <c r="BC53" t="s">
        <v>83</v>
      </c>
    </row>
    <row r="54" spans="1:55" x14ac:dyDescent="0.25">
      <c r="A54" t="s">
        <v>6901</v>
      </c>
      <c r="B54" s="1">
        <v>43384</v>
      </c>
      <c r="C54" t="s">
        <v>60</v>
      </c>
      <c r="D54" s="2">
        <v>43358.182650462964</v>
      </c>
      <c r="E54" t="s">
        <v>61</v>
      </c>
      <c r="F54" s="1">
        <v>43448</v>
      </c>
      <c r="G54" s="1">
        <v>43535</v>
      </c>
      <c r="H54" t="s">
        <v>518</v>
      </c>
      <c r="I54" t="s">
        <v>519</v>
      </c>
      <c r="J54" t="s">
        <v>520</v>
      </c>
      <c r="L54" t="s">
        <v>521</v>
      </c>
      <c r="M54" t="s">
        <v>509</v>
      </c>
      <c r="N54">
        <v>5091</v>
      </c>
      <c r="O54" t="s">
        <v>68</v>
      </c>
      <c r="Q54" t="s">
        <v>522</v>
      </c>
      <c r="S54" t="s">
        <v>71</v>
      </c>
      <c r="T54" t="s">
        <v>523</v>
      </c>
      <c r="U54" t="s">
        <v>524</v>
      </c>
      <c r="V54" t="s">
        <v>525</v>
      </c>
      <c r="W54" t="s">
        <v>266</v>
      </c>
      <c r="X54" t="s">
        <v>6902</v>
      </c>
      <c r="Y54" t="str">
        <f>"35-2021"</f>
        <v>35-2021</v>
      </c>
      <c r="Z54" t="s">
        <v>548</v>
      </c>
      <c r="AA54">
        <v>721110</v>
      </c>
      <c r="AB54">
        <v>6</v>
      </c>
      <c r="AC54">
        <v>6</v>
      </c>
      <c r="AD54" t="s">
        <v>77</v>
      </c>
      <c r="AE54" t="s">
        <v>96</v>
      </c>
      <c r="AF54">
        <v>35</v>
      </c>
      <c r="AG54" s="3">
        <v>0.25</v>
      </c>
      <c r="AH54" s="3">
        <v>0.58333333333333337</v>
      </c>
      <c r="AI54" s="4">
        <v>12.82</v>
      </c>
      <c r="AJ54">
        <v>19.23</v>
      </c>
      <c r="AK54">
        <v>21</v>
      </c>
      <c r="AL54" t="s">
        <v>79</v>
      </c>
      <c r="AM54" t="s">
        <v>80</v>
      </c>
      <c r="AO54" t="s">
        <v>81</v>
      </c>
      <c r="AR54" t="s">
        <v>80</v>
      </c>
      <c r="AT54" t="s">
        <v>80</v>
      </c>
      <c r="AW54" t="s">
        <v>80</v>
      </c>
      <c r="AY54" t="s">
        <v>521</v>
      </c>
      <c r="AZ54" t="s">
        <v>516</v>
      </c>
      <c r="BA54" t="s">
        <v>509</v>
      </c>
      <c r="BB54">
        <v>5091</v>
      </c>
      <c r="BC54" t="s">
        <v>83</v>
      </c>
    </row>
    <row r="55" spans="1:55" x14ac:dyDescent="0.25">
      <c r="A55" t="s">
        <v>1881</v>
      </c>
      <c r="B55" s="1">
        <v>43385</v>
      </c>
      <c r="C55" t="s">
        <v>60</v>
      </c>
      <c r="D55" s="2">
        <v>43358.17900462963</v>
      </c>
      <c r="E55" t="s">
        <v>61</v>
      </c>
      <c r="F55" s="1">
        <v>43448</v>
      </c>
      <c r="G55" s="1">
        <v>43535</v>
      </c>
      <c r="H55" t="s">
        <v>518</v>
      </c>
      <c r="I55" t="s">
        <v>519</v>
      </c>
      <c r="J55" t="s">
        <v>520</v>
      </c>
      <c r="L55" t="s">
        <v>521</v>
      </c>
      <c r="M55" t="s">
        <v>509</v>
      </c>
      <c r="N55">
        <v>5091</v>
      </c>
      <c r="O55" t="s">
        <v>68</v>
      </c>
      <c r="Q55" t="s">
        <v>522</v>
      </c>
      <c r="S55" t="s">
        <v>71</v>
      </c>
      <c r="T55" t="s">
        <v>523</v>
      </c>
      <c r="U55" t="s">
        <v>524</v>
      </c>
      <c r="V55" t="s">
        <v>525</v>
      </c>
      <c r="W55" t="s">
        <v>266</v>
      </c>
      <c r="X55" t="s">
        <v>1882</v>
      </c>
      <c r="Y55" t="str">
        <f>"35-9021"</f>
        <v>35-9021</v>
      </c>
      <c r="Z55" t="s">
        <v>1883</v>
      </c>
      <c r="AA55">
        <v>721110</v>
      </c>
      <c r="AB55">
        <v>4</v>
      </c>
      <c r="AC55">
        <v>4</v>
      </c>
      <c r="AD55" t="s">
        <v>77</v>
      </c>
      <c r="AE55" t="s">
        <v>96</v>
      </c>
      <c r="AF55">
        <v>35</v>
      </c>
      <c r="AG55" s="3">
        <v>0.25</v>
      </c>
      <c r="AH55" s="3">
        <v>0.58333333333333337</v>
      </c>
      <c r="AI55" s="4">
        <v>11.72</v>
      </c>
      <c r="AJ55">
        <v>17.579999999999998</v>
      </c>
      <c r="AL55" t="s">
        <v>79</v>
      </c>
      <c r="AM55" t="s">
        <v>80</v>
      </c>
      <c r="AO55" t="s">
        <v>81</v>
      </c>
      <c r="AR55" t="s">
        <v>80</v>
      </c>
      <c r="AT55" t="s">
        <v>80</v>
      </c>
      <c r="AW55" t="s">
        <v>80</v>
      </c>
      <c r="AY55" t="s">
        <v>521</v>
      </c>
      <c r="AZ55" t="s">
        <v>516</v>
      </c>
      <c r="BA55" t="s">
        <v>509</v>
      </c>
      <c r="BB55">
        <v>5091</v>
      </c>
      <c r="BC55" t="s">
        <v>83</v>
      </c>
    </row>
    <row r="56" spans="1:55" x14ac:dyDescent="0.25">
      <c r="A56" t="s">
        <v>1864</v>
      </c>
      <c r="B56" s="1">
        <v>43385</v>
      </c>
      <c r="C56" t="s">
        <v>60</v>
      </c>
      <c r="D56" s="2">
        <v>43358.176192129627</v>
      </c>
      <c r="E56" t="s">
        <v>61</v>
      </c>
      <c r="F56" s="1">
        <v>43448</v>
      </c>
      <c r="G56" s="1">
        <v>43535</v>
      </c>
      <c r="H56" t="s">
        <v>518</v>
      </c>
      <c r="I56" t="s">
        <v>519</v>
      </c>
      <c r="J56" t="s">
        <v>520</v>
      </c>
      <c r="L56" t="s">
        <v>521</v>
      </c>
      <c r="M56" t="s">
        <v>509</v>
      </c>
      <c r="N56">
        <v>5091</v>
      </c>
      <c r="O56" t="s">
        <v>68</v>
      </c>
      <c r="Q56" t="s">
        <v>522</v>
      </c>
      <c r="S56" t="s">
        <v>71</v>
      </c>
      <c r="T56" t="s">
        <v>523</v>
      </c>
      <c r="U56" t="s">
        <v>524</v>
      </c>
      <c r="V56" t="s">
        <v>525</v>
      </c>
      <c r="W56" t="s">
        <v>266</v>
      </c>
      <c r="X56" t="s">
        <v>1625</v>
      </c>
      <c r="Y56" t="str">
        <f>"37-2012"</f>
        <v>37-2012</v>
      </c>
      <c r="Z56" t="s">
        <v>268</v>
      </c>
      <c r="AA56">
        <v>721110</v>
      </c>
      <c r="AB56">
        <v>5</v>
      </c>
      <c r="AC56">
        <v>5</v>
      </c>
      <c r="AD56" t="s">
        <v>77</v>
      </c>
      <c r="AE56" t="s">
        <v>96</v>
      </c>
      <c r="AF56">
        <v>35</v>
      </c>
      <c r="AG56" s="3">
        <v>0.29166666666666669</v>
      </c>
      <c r="AH56" s="3">
        <v>0.625</v>
      </c>
      <c r="AI56" s="4">
        <v>13.03</v>
      </c>
      <c r="AJ56">
        <v>19.55</v>
      </c>
      <c r="AL56" t="s">
        <v>79</v>
      </c>
      <c r="AM56" t="s">
        <v>80</v>
      </c>
      <c r="AO56" t="s">
        <v>81</v>
      </c>
      <c r="AR56" t="s">
        <v>80</v>
      </c>
      <c r="AT56" t="s">
        <v>80</v>
      </c>
      <c r="AW56" t="s">
        <v>71</v>
      </c>
      <c r="AX56">
        <v>3</v>
      </c>
      <c r="AY56" t="s">
        <v>521</v>
      </c>
      <c r="AZ56" t="s">
        <v>516</v>
      </c>
      <c r="BA56" t="s">
        <v>509</v>
      </c>
      <c r="BB56">
        <v>5091</v>
      </c>
      <c r="BC56" t="s">
        <v>83</v>
      </c>
    </row>
    <row r="57" spans="1:55" x14ac:dyDescent="0.25">
      <c r="A57" t="s">
        <v>4176</v>
      </c>
      <c r="B57" s="1">
        <v>43385</v>
      </c>
      <c r="C57" t="s">
        <v>60</v>
      </c>
      <c r="D57" s="2">
        <v>43358.169317129628</v>
      </c>
      <c r="E57" t="s">
        <v>61</v>
      </c>
      <c r="F57" s="1">
        <v>43448</v>
      </c>
      <c r="G57" s="1">
        <v>43535</v>
      </c>
      <c r="H57" t="s">
        <v>518</v>
      </c>
      <c r="I57" t="s">
        <v>519</v>
      </c>
      <c r="J57" t="s">
        <v>520</v>
      </c>
      <c r="L57" t="s">
        <v>521</v>
      </c>
      <c r="M57" t="s">
        <v>509</v>
      </c>
      <c r="N57">
        <v>5091</v>
      </c>
      <c r="O57" t="s">
        <v>68</v>
      </c>
      <c r="Q57" t="s">
        <v>522</v>
      </c>
      <c r="S57" t="s">
        <v>71</v>
      </c>
      <c r="T57" t="s">
        <v>523</v>
      </c>
      <c r="U57" t="s">
        <v>524</v>
      </c>
      <c r="V57" t="s">
        <v>525</v>
      </c>
      <c r="W57" t="s">
        <v>266</v>
      </c>
      <c r="X57" t="s">
        <v>4177</v>
      </c>
      <c r="Y57" t="str">
        <f>"53-6021"</f>
        <v>53-6021</v>
      </c>
      <c r="Z57" t="s">
        <v>4178</v>
      </c>
      <c r="AA57">
        <v>721110</v>
      </c>
      <c r="AB57">
        <v>2</v>
      </c>
      <c r="AC57">
        <v>2</v>
      </c>
      <c r="AD57" t="s">
        <v>77</v>
      </c>
      <c r="AE57" t="s">
        <v>96</v>
      </c>
      <c r="AF57">
        <v>35</v>
      </c>
      <c r="AG57" s="3">
        <v>0.29166666666666669</v>
      </c>
      <c r="AH57" s="3">
        <v>0.625</v>
      </c>
      <c r="AI57" s="4">
        <v>12.74</v>
      </c>
      <c r="AL57" t="s">
        <v>79</v>
      </c>
      <c r="AM57" t="s">
        <v>80</v>
      </c>
      <c r="AO57" t="s">
        <v>81</v>
      </c>
      <c r="AR57" t="s">
        <v>80</v>
      </c>
      <c r="AT57" t="s">
        <v>80</v>
      </c>
      <c r="AW57" t="s">
        <v>80</v>
      </c>
      <c r="AY57" t="s">
        <v>521</v>
      </c>
      <c r="AZ57" t="s">
        <v>516</v>
      </c>
      <c r="BA57" t="s">
        <v>509</v>
      </c>
      <c r="BB57">
        <v>5091</v>
      </c>
      <c r="BC57" t="s">
        <v>83</v>
      </c>
    </row>
    <row r="58" spans="1:55" x14ac:dyDescent="0.25">
      <c r="A58" t="s">
        <v>517</v>
      </c>
      <c r="B58" s="1">
        <v>43384</v>
      </c>
      <c r="C58" t="s">
        <v>60</v>
      </c>
      <c r="D58" s="2">
        <v>43358.165694444448</v>
      </c>
      <c r="E58" t="s">
        <v>61</v>
      </c>
      <c r="F58" s="1">
        <v>43448</v>
      </c>
      <c r="G58" s="1">
        <v>43535</v>
      </c>
      <c r="H58" t="s">
        <v>518</v>
      </c>
      <c r="I58" t="s">
        <v>519</v>
      </c>
      <c r="J58" t="s">
        <v>520</v>
      </c>
      <c r="L58" t="s">
        <v>521</v>
      </c>
      <c r="M58" t="s">
        <v>509</v>
      </c>
      <c r="N58">
        <v>5091</v>
      </c>
      <c r="O58" t="s">
        <v>68</v>
      </c>
      <c r="Q58" t="s">
        <v>522</v>
      </c>
      <c r="S58" t="s">
        <v>71</v>
      </c>
      <c r="T58" t="s">
        <v>523</v>
      </c>
      <c r="U58" t="s">
        <v>524</v>
      </c>
      <c r="V58" t="s">
        <v>525</v>
      </c>
      <c r="W58" t="s">
        <v>266</v>
      </c>
      <c r="X58" t="s">
        <v>526</v>
      </c>
      <c r="Y58" t="str">
        <f>"35-1012"</f>
        <v>35-1012</v>
      </c>
      <c r="Z58" t="s">
        <v>527</v>
      </c>
      <c r="AA58">
        <v>721110</v>
      </c>
      <c r="AB58">
        <v>2</v>
      </c>
      <c r="AC58">
        <v>2</v>
      </c>
      <c r="AD58" t="s">
        <v>77</v>
      </c>
      <c r="AE58" t="s">
        <v>96</v>
      </c>
      <c r="AF58">
        <v>35</v>
      </c>
      <c r="AG58" s="3">
        <v>0.33333333333333331</v>
      </c>
      <c r="AH58" s="3">
        <v>0.95833333333333337</v>
      </c>
      <c r="AI58" s="4">
        <v>20.52</v>
      </c>
      <c r="AJ58">
        <v>30.78</v>
      </c>
      <c r="AL58" t="s">
        <v>79</v>
      </c>
      <c r="AM58" t="s">
        <v>80</v>
      </c>
      <c r="AO58" t="s">
        <v>81</v>
      </c>
      <c r="AR58" t="s">
        <v>80</v>
      </c>
      <c r="AT58" t="s">
        <v>80</v>
      </c>
      <c r="AW58" t="s">
        <v>71</v>
      </c>
      <c r="AX58">
        <v>3</v>
      </c>
      <c r="AY58" t="s">
        <v>521</v>
      </c>
      <c r="AZ58" t="s">
        <v>516</v>
      </c>
      <c r="BA58" t="s">
        <v>509</v>
      </c>
      <c r="BB58">
        <v>5091</v>
      </c>
      <c r="BC58" t="s">
        <v>83</v>
      </c>
    </row>
    <row r="59" spans="1:55" x14ac:dyDescent="0.25">
      <c r="A59" t="s">
        <v>5119</v>
      </c>
      <c r="B59" s="1">
        <v>43375</v>
      </c>
      <c r="C59" t="s">
        <v>60</v>
      </c>
      <c r="D59" s="2">
        <v>43336.622071759259</v>
      </c>
      <c r="E59" t="s">
        <v>61</v>
      </c>
      <c r="F59" s="1">
        <v>43411</v>
      </c>
      <c r="G59" s="1">
        <v>43646</v>
      </c>
      <c r="H59" t="s">
        <v>5120</v>
      </c>
      <c r="J59" t="s">
        <v>5121</v>
      </c>
      <c r="K59" t="s">
        <v>5122</v>
      </c>
      <c r="L59" t="s">
        <v>5123</v>
      </c>
      <c r="M59" t="s">
        <v>324</v>
      </c>
      <c r="N59">
        <v>71671</v>
      </c>
      <c r="O59" t="s">
        <v>68</v>
      </c>
      <c r="Q59" t="s">
        <v>5124</v>
      </c>
      <c r="S59" t="s">
        <v>71</v>
      </c>
      <c r="T59" t="s">
        <v>237</v>
      </c>
      <c r="U59" t="s">
        <v>326</v>
      </c>
      <c r="V59" t="s">
        <v>239</v>
      </c>
      <c r="W59" t="s">
        <v>240</v>
      </c>
      <c r="X59" t="s">
        <v>5125</v>
      </c>
      <c r="Y59" t="str">
        <f>"45-4011"</f>
        <v>45-4011</v>
      </c>
      <c r="Z59" t="s">
        <v>242</v>
      </c>
      <c r="AA59">
        <v>115310</v>
      </c>
      <c r="AB59">
        <v>45</v>
      </c>
      <c r="AC59">
        <v>45</v>
      </c>
      <c r="AD59" t="s">
        <v>77</v>
      </c>
      <c r="AE59" t="s">
        <v>78</v>
      </c>
      <c r="AF59">
        <v>40</v>
      </c>
      <c r="AG59" s="3">
        <v>0.33333333333333331</v>
      </c>
      <c r="AH59" s="3">
        <v>0.70833333333333337</v>
      </c>
      <c r="AI59" s="4">
        <v>13.41</v>
      </c>
      <c r="AJ59">
        <v>20.12</v>
      </c>
      <c r="AK59">
        <v>27.14</v>
      </c>
      <c r="AL59" t="s">
        <v>79</v>
      </c>
      <c r="AM59" t="s">
        <v>80</v>
      </c>
      <c r="AO59" t="s">
        <v>81</v>
      </c>
      <c r="AR59" t="s">
        <v>80</v>
      </c>
      <c r="AT59" t="s">
        <v>80</v>
      </c>
      <c r="AW59" t="s">
        <v>80</v>
      </c>
      <c r="AY59" t="s">
        <v>5123</v>
      </c>
      <c r="AZ59" t="s">
        <v>327</v>
      </c>
      <c r="BA59" t="s">
        <v>324</v>
      </c>
      <c r="BB59">
        <v>71671</v>
      </c>
      <c r="BC59" t="s">
        <v>77</v>
      </c>
    </row>
    <row r="60" spans="1:55" x14ac:dyDescent="0.25">
      <c r="A60" t="s">
        <v>6252</v>
      </c>
      <c r="B60" s="1">
        <v>43374</v>
      </c>
      <c r="C60" t="s">
        <v>60</v>
      </c>
      <c r="D60" s="2">
        <v>43322.904374999998</v>
      </c>
      <c r="E60" t="s">
        <v>61</v>
      </c>
      <c r="F60" s="1">
        <v>43397</v>
      </c>
      <c r="G60" s="1">
        <v>43434</v>
      </c>
      <c r="H60" t="s">
        <v>6253</v>
      </c>
      <c r="I60" t="s">
        <v>69</v>
      </c>
      <c r="J60" t="s">
        <v>6254</v>
      </c>
      <c r="L60" t="s">
        <v>6255</v>
      </c>
      <c r="M60" t="s">
        <v>1099</v>
      </c>
      <c r="N60">
        <v>84065</v>
      </c>
      <c r="O60" t="s">
        <v>68</v>
      </c>
      <c r="Q60" t="s">
        <v>6256</v>
      </c>
      <c r="S60" t="s">
        <v>71</v>
      </c>
      <c r="T60" t="s">
        <v>6257</v>
      </c>
      <c r="U60" t="s">
        <v>6258</v>
      </c>
      <c r="V60" t="s">
        <v>459</v>
      </c>
      <c r="W60" t="s">
        <v>336</v>
      </c>
      <c r="X60" t="s">
        <v>6259</v>
      </c>
      <c r="Y60" t="str">
        <f>"37-3011"</f>
        <v>37-3011</v>
      </c>
      <c r="Z60" t="s">
        <v>454</v>
      </c>
      <c r="AA60">
        <v>5617</v>
      </c>
      <c r="AB60">
        <v>5</v>
      </c>
      <c r="AC60">
        <v>5</v>
      </c>
      <c r="AD60" t="s">
        <v>77</v>
      </c>
      <c r="AE60" t="s">
        <v>96</v>
      </c>
      <c r="AF60">
        <v>40</v>
      </c>
      <c r="AG60" s="3">
        <v>0.29166666666666669</v>
      </c>
      <c r="AH60" s="3">
        <v>0.66666666666666663</v>
      </c>
      <c r="AI60" s="4">
        <v>13.68</v>
      </c>
      <c r="AJ60">
        <v>20.52</v>
      </c>
      <c r="AL60" t="s">
        <v>79</v>
      </c>
      <c r="AM60" t="s">
        <v>80</v>
      </c>
      <c r="AO60" t="s">
        <v>81</v>
      </c>
      <c r="AP60" t="s">
        <v>69</v>
      </c>
      <c r="AQ60" t="s">
        <v>69</v>
      </c>
      <c r="AR60" t="s">
        <v>80</v>
      </c>
      <c r="AT60" t="s">
        <v>80</v>
      </c>
      <c r="AW60" t="s">
        <v>80</v>
      </c>
      <c r="AY60" t="s">
        <v>6260</v>
      </c>
      <c r="AZ60" t="s">
        <v>6261</v>
      </c>
      <c r="BA60" t="s">
        <v>1099</v>
      </c>
      <c r="BB60">
        <v>84093</v>
      </c>
      <c r="BC60" t="s">
        <v>77</v>
      </c>
    </row>
    <row r="61" spans="1:55" x14ac:dyDescent="0.25">
      <c r="A61" t="s">
        <v>3115</v>
      </c>
      <c r="B61" s="1">
        <v>43378</v>
      </c>
      <c r="C61" t="s">
        <v>60</v>
      </c>
      <c r="D61" s="2">
        <v>43318.727071759262</v>
      </c>
      <c r="E61" t="s">
        <v>130</v>
      </c>
      <c r="F61" s="1">
        <v>43407</v>
      </c>
      <c r="G61" s="1">
        <v>43567</v>
      </c>
      <c r="H61" t="s">
        <v>3116</v>
      </c>
      <c r="J61" t="s">
        <v>3117</v>
      </c>
      <c r="L61" t="s">
        <v>3118</v>
      </c>
      <c r="M61" t="s">
        <v>3119</v>
      </c>
      <c r="N61">
        <v>26209</v>
      </c>
      <c r="O61" t="s">
        <v>68</v>
      </c>
      <c r="Q61" t="s">
        <v>3120</v>
      </c>
      <c r="S61" t="s">
        <v>71</v>
      </c>
      <c r="T61" t="s">
        <v>3121</v>
      </c>
      <c r="U61" t="s">
        <v>3122</v>
      </c>
      <c r="V61" t="s">
        <v>2834</v>
      </c>
      <c r="W61" t="s">
        <v>67</v>
      </c>
      <c r="X61" t="s">
        <v>3123</v>
      </c>
      <c r="Y61" t="str">
        <f>"37-2012"</f>
        <v>37-2012</v>
      </c>
      <c r="Z61" t="s">
        <v>268</v>
      </c>
      <c r="AA61">
        <v>721199</v>
      </c>
      <c r="AB61">
        <v>65</v>
      </c>
      <c r="AC61">
        <v>62</v>
      </c>
      <c r="AD61" t="s">
        <v>77</v>
      </c>
      <c r="AE61" t="s">
        <v>96</v>
      </c>
      <c r="AF61">
        <v>35</v>
      </c>
      <c r="AG61" s="3">
        <v>0.29166666666666669</v>
      </c>
      <c r="AH61" s="3">
        <v>0.66666666666666663</v>
      </c>
      <c r="AI61" s="4">
        <v>9.83</v>
      </c>
      <c r="AJ61">
        <v>14.75</v>
      </c>
      <c r="AL61" t="s">
        <v>79</v>
      </c>
      <c r="AM61" t="s">
        <v>80</v>
      </c>
      <c r="AO61" t="s">
        <v>81</v>
      </c>
      <c r="AR61" t="s">
        <v>80</v>
      </c>
      <c r="AT61" t="s">
        <v>80</v>
      </c>
      <c r="AW61" t="s">
        <v>80</v>
      </c>
      <c r="AY61" t="s">
        <v>3118</v>
      </c>
      <c r="AZ61" t="s">
        <v>3124</v>
      </c>
      <c r="BA61" t="s">
        <v>3119</v>
      </c>
      <c r="BB61">
        <v>26209</v>
      </c>
      <c r="BC61" t="s">
        <v>83</v>
      </c>
    </row>
    <row r="62" spans="1:55" x14ac:dyDescent="0.25">
      <c r="A62" t="s">
        <v>320</v>
      </c>
      <c r="B62" s="1">
        <v>43374</v>
      </c>
      <c r="C62" t="s">
        <v>60</v>
      </c>
      <c r="D62" s="2">
        <v>43343.648912037039</v>
      </c>
      <c r="E62" t="s">
        <v>61</v>
      </c>
      <c r="F62" s="1">
        <v>43418</v>
      </c>
      <c r="G62" s="1">
        <v>43586</v>
      </c>
      <c r="H62" t="s">
        <v>321</v>
      </c>
      <c r="J62" t="s">
        <v>322</v>
      </c>
      <c r="L62" t="s">
        <v>323</v>
      </c>
      <c r="M62" t="s">
        <v>324</v>
      </c>
      <c r="N62">
        <v>71647</v>
      </c>
      <c r="O62" t="s">
        <v>68</v>
      </c>
      <c r="Q62" t="s">
        <v>325</v>
      </c>
      <c r="S62" t="s">
        <v>71</v>
      </c>
      <c r="T62" t="s">
        <v>237</v>
      </c>
      <c r="U62" t="s">
        <v>326</v>
      </c>
      <c r="V62" t="s">
        <v>239</v>
      </c>
      <c r="W62" t="s">
        <v>240</v>
      </c>
      <c r="X62" t="s">
        <v>241</v>
      </c>
      <c r="Y62" t="str">
        <f>"45-4011"</f>
        <v>45-4011</v>
      </c>
      <c r="Z62" t="s">
        <v>242</v>
      </c>
      <c r="AA62">
        <v>115310</v>
      </c>
      <c r="AB62">
        <v>49</v>
      </c>
      <c r="AC62">
        <v>49</v>
      </c>
      <c r="AD62" t="s">
        <v>77</v>
      </c>
      <c r="AE62" t="s">
        <v>78</v>
      </c>
      <c r="AF62">
        <v>36</v>
      </c>
      <c r="AG62" s="3">
        <v>0.25</v>
      </c>
      <c r="AH62" s="3">
        <v>0.54166666666666663</v>
      </c>
      <c r="AI62" s="4">
        <v>14.27</v>
      </c>
      <c r="AJ62">
        <v>21.41</v>
      </c>
      <c r="AK62">
        <v>22.5</v>
      </c>
      <c r="AL62" t="s">
        <v>79</v>
      </c>
      <c r="AM62" t="s">
        <v>80</v>
      </c>
      <c r="AO62" t="s">
        <v>81</v>
      </c>
      <c r="AR62" t="s">
        <v>80</v>
      </c>
      <c r="AT62" t="s">
        <v>80</v>
      </c>
      <c r="AW62" t="s">
        <v>80</v>
      </c>
      <c r="AY62" t="s">
        <v>323</v>
      </c>
      <c r="AZ62" t="s">
        <v>327</v>
      </c>
      <c r="BA62" t="s">
        <v>324</v>
      </c>
      <c r="BB62">
        <v>71647</v>
      </c>
      <c r="BC62" t="s">
        <v>77</v>
      </c>
    </row>
    <row r="63" spans="1:55" x14ac:dyDescent="0.25">
      <c r="A63" t="s">
        <v>2426</v>
      </c>
      <c r="B63" s="1">
        <v>43447</v>
      </c>
      <c r="C63" t="s">
        <v>60</v>
      </c>
      <c r="D63" s="2">
        <v>43409.956423611111</v>
      </c>
      <c r="E63" t="s">
        <v>115</v>
      </c>
      <c r="H63" t="s">
        <v>2427</v>
      </c>
      <c r="I63" t="s">
        <v>69</v>
      </c>
      <c r="J63" t="s">
        <v>2428</v>
      </c>
      <c r="K63" t="s">
        <v>69</v>
      </c>
      <c r="L63" t="s">
        <v>2013</v>
      </c>
      <c r="M63" t="s">
        <v>303</v>
      </c>
      <c r="N63">
        <v>92867</v>
      </c>
      <c r="O63" t="s">
        <v>68</v>
      </c>
      <c r="P63" t="s">
        <v>69</v>
      </c>
      <c r="Q63" t="s">
        <v>2429</v>
      </c>
      <c r="S63" t="s">
        <v>71</v>
      </c>
      <c r="T63" t="s">
        <v>2110</v>
      </c>
      <c r="U63" t="s">
        <v>2430</v>
      </c>
      <c r="V63" t="s">
        <v>313</v>
      </c>
      <c r="W63" t="s">
        <v>261</v>
      </c>
      <c r="X63" t="s">
        <v>2431</v>
      </c>
      <c r="Y63" t="str">
        <f>"47-2061"</f>
        <v>47-2061</v>
      </c>
      <c r="Z63" t="s">
        <v>92</v>
      </c>
      <c r="AA63">
        <v>238990</v>
      </c>
      <c r="AB63">
        <v>12</v>
      </c>
      <c r="AD63" t="s">
        <v>77</v>
      </c>
      <c r="AE63" t="s">
        <v>96</v>
      </c>
      <c r="AF63">
        <v>40</v>
      </c>
      <c r="AG63" s="3">
        <v>0.25</v>
      </c>
      <c r="AH63" s="3">
        <v>0.60416666666666663</v>
      </c>
      <c r="AI63" s="4">
        <v>21.1</v>
      </c>
      <c r="AJ63">
        <v>31.65</v>
      </c>
      <c r="AK63">
        <v>31.65</v>
      </c>
      <c r="AL63" t="s">
        <v>79</v>
      </c>
      <c r="AM63" t="s">
        <v>80</v>
      </c>
      <c r="AO63" t="s">
        <v>81</v>
      </c>
      <c r="AP63" t="s">
        <v>69</v>
      </c>
      <c r="AQ63" t="s">
        <v>81</v>
      </c>
      <c r="AR63" t="s">
        <v>80</v>
      </c>
      <c r="AT63" t="s">
        <v>80</v>
      </c>
      <c r="AW63" t="s">
        <v>71</v>
      </c>
      <c r="AX63">
        <v>3</v>
      </c>
      <c r="AY63" t="s">
        <v>2013</v>
      </c>
      <c r="AZ63" t="s">
        <v>2013</v>
      </c>
      <c r="BA63" t="s">
        <v>303</v>
      </c>
      <c r="BB63">
        <v>92867</v>
      </c>
      <c r="BC63" t="s">
        <v>77</v>
      </c>
    </row>
    <row r="64" spans="1:55" x14ac:dyDescent="0.25">
      <c r="A64" t="s">
        <v>6061</v>
      </c>
      <c r="B64" s="1">
        <v>43389</v>
      </c>
      <c r="C64" t="s">
        <v>60</v>
      </c>
      <c r="D64" s="2">
        <v>43356.872974537036</v>
      </c>
      <c r="E64" t="s">
        <v>61</v>
      </c>
      <c r="F64" s="1">
        <v>43431</v>
      </c>
      <c r="G64" s="1">
        <v>43702</v>
      </c>
      <c r="H64" t="s">
        <v>6062</v>
      </c>
      <c r="J64" t="s">
        <v>6063</v>
      </c>
      <c r="L64" t="s">
        <v>6064</v>
      </c>
      <c r="M64" t="s">
        <v>253</v>
      </c>
      <c r="N64">
        <v>83854</v>
      </c>
      <c r="O64" t="s">
        <v>68</v>
      </c>
      <c r="Q64" t="s">
        <v>6065</v>
      </c>
      <c r="S64" t="s">
        <v>80</v>
      </c>
      <c r="U64" t="s">
        <v>108</v>
      </c>
      <c r="X64" t="s">
        <v>254</v>
      </c>
      <c r="Y64" t="str">
        <f>"45-4011"</f>
        <v>45-4011</v>
      </c>
      <c r="Z64" t="s">
        <v>242</v>
      </c>
      <c r="AA64">
        <v>115310</v>
      </c>
      <c r="AB64">
        <v>32</v>
      </c>
      <c r="AC64">
        <v>32</v>
      </c>
      <c r="AD64" t="s">
        <v>77</v>
      </c>
      <c r="AE64" t="s">
        <v>78</v>
      </c>
      <c r="AF64">
        <v>35</v>
      </c>
      <c r="AG64" s="3">
        <v>0.29166666666666669</v>
      </c>
      <c r="AH64" s="3">
        <v>0.66666666666666663</v>
      </c>
      <c r="AI64" s="4">
        <v>12.86</v>
      </c>
      <c r="AJ64">
        <v>19.29</v>
      </c>
      <c r="AK64">
        <v>33</v>
      </c>
      <c r="AL64" t="s">
        <v>79</v>
      </c>
      <c r="AM64" t="s">
        <v>80</v>
      </c>
      <c r="AO64" t="s">
        <v>81</v>
      </c>
      <c r="AP64" t="s">
        <v>69</v>
      </c>
      <c r="AQ64" t="s">
        <v>69</v>
      </c>
      <c r="AR64" t="s">
        <v>80</v>
      </c>
      <c r="AT64" t="s">
        <v>80</v>
      </c>
      <c r="AW64" t="s">
        <v>71</v>
      </c>
      <c r="AX64">
        <v>3</v>
      </c>
      <c r="AY64" t="s">
        <v>6066</v>
      </c>
      <c r="AZ64" t="s">
        <v>4917</v>
      </c>
      <c r="BA64" t="s">
        <v>253</v>
      </c>
      <c r="BB64">
        <v>83854</v>
      </c>
      <c r="BC64" t="s">
        <v>77</v>
      </c>
    </row>
    <row r="65" spans="1:55" x14ac:dyDescent="0.25">
      <c r="A65" t="s">
        <v>4211</v>
      </c>
      <c r="B65" s="1">
        <v>43395</v>
      </c>
      <c r="C65" t="s">
        <v>60</v>
      </c>
      <c r="D65" s="2">
        <v>43332.599259259259</v>
      </c>
      <c r="E65" t="s">
        <v>61</v>
      </c>
      <c r="F65" s="1">
        <v>43419</v>
      </c>
      <c r="G65" s="1">
        <v>43554</v>
      </c>
      <c r="H65" t="s">
        <v>4212</v>
      </c>
      <c r="I65" t="s">
        <v>69</v>
      </c>
      <c r="J65" t="s">
        <v>4213</v>
      </c>
      <c r="L65" t="s">
        <v>4214</v>
      </c>
      <c r="M65" t="s">
        <v>1099</v>
      </c>
      <c r="N65">
        <v>84096</v>
      </c>
      <c r="O65" t="s">
        <v>68</v>
      </c>
      <c r="Q65" t="s">
        <v>4215</v>
      </c>
      <c r="S65" t="s">
        <v>71</v>
      </c>
      <c r="T65" t="s">
        <v>4216</v>
      </c>
      <c r="U65" t="s">
        <v>1939</v>
      </c>
      <c r="V65" t="s">
        <v>1584</v>
      </c>
      <c r="W65" t="s">
        <v>1099</v>
      </c>
      <c r="X65" t="s">
        <v>4217</v>
      </c>
      <c r="Y65" t="str">
        <f>"37-3011"</f>
        <v>37-3011</v>
      </c>
      <c r="Z65" t="s">
        <v>454</v>
      </c>
      <c r="AA65">
        <v>56173</v>
      </c>
      <c r="AB65">
        <v>10</v>
      </c>
      <c r="AC65">
        <v>10</v>
      </c>
      <c r="AD65" t="s">
        <v>77</v>
      </c>
      <c r="AE65" t="s">
        <v>78</v>
      </c>
      <c r="AF65">
        <v>40</v>
      </c>
      <c r="AG65" s="3">
        <v>0.33333333333333331</v>
      </c>
      <c r="AH65" s="3">
        <v>0.70833333333333337</v>
      </c>
      <c r="AI65" s="4">
        <v>13.68</v>
      </c>
      <c r="AL65" t="s">
        <v>79</v>
      </c>
      <c r="AM65" t="s">
        <v>80</v>
      </c>
      <c r="AO65" t="s">
        <v>81</v>
      </c>
      <c r="AR65" t="s">
        <v>80</v>
      </c>
      <c r="AT65" t="s">
        <v>80</v>
      </c>
      <c r="AW65" t="s">
        <v>80</v>
      </c>
      <c r="AY65" t="s">
        <v>4214</v>
      </c>
      <c r="AZ65" t="s">
        <v>2076</v>
      </c>
      <c r="BA65" t="s">
        <v>1099</v>
      </c>
      <c r="BB65">
        <v>84096</v>
      </c>
      <c r="BC65" t="s">
        <v>77</v>
      </c>
    </row>
    <row r="66" spans="1:55" x14ac:dyDescent="0.25">
      <c r="A66" t="s">
        <v>494</v>
      </c>
      <c r="B66" s="1">
        <v>43376</v>
      </c>
      <c r="C66" t="s">
        <v>60</v>
      </c>
      <c r="D66" s="2">
        <v>43329.658425925925</v>
      </c>
      <c r="E66" t="s">
        <v>115</v>
      </c>
      <c r="H66" t="s">
        <v>495</v>
      </c>
      <c r="I66" t="s">
        <v>69</v>
      </c>
      <c r="J66" t="s">
        <v>496</v>
      </c>
      <c r="K66" t="s">
        <v>69</v>
      </c>
      <c r="L66" t="s">
        <v>497</v>
      </c>
      <c r="M66" t="s">
        <v>90</v>
      </c>
      <c r="N66">
        <v>79706</v>
      </c>
      <c r="O66" t="s">
        <v>68</v>
      </c>
      <c r="P66" t="s">
        <v>69</v>
      </c>
      <c r="Q66" t="s">
        <v>498</v>
      </c>
      <c r="S66" t="s">
        <v>71</v>
      </c>
      <c r="T66" t="s">
        <v>499</v>
      </c>
      <c r="U66" t="s">
        <v>500</v>
      </c>
      <c r="V66" t="s">
        <v>501</v>
      </c>
      <c r="W66" t="s">
        <v>90</v>
      </c>
      <c r="X66" t="s">
        <v>502</v>
      </c>
      <c r="Y66" t="str">
        <f>"11-9021"</f>
        <v>11-9021</v>
      </c>
      <c r="Z66" t="s">
        <v>503</v>
      </c>
      <c r="AA66">
        <v>3328</v>
      </c>
      <c r="AB66">
        <v>3</v>
      </c>
      <c r="AD66" t="s">
        <v>77</v>
      </c>
      <c r="AE66" t="s">
        <v>96</v>
      </c>
      <c r="AF66">
        <v>40</v>
      </c>
      <c r="AG66" s="3">
        <v>0.29166666666666669</v>
      </c>
      <c r="AH66" s="3">
        <v>0.79166666666666663</v>
      </c>
      <c r="AI66" s="4">
        <v>45.29</v>
      </c>
      <c r="AJ66">
        <v>60.6</v>
      </c>
      <c r="AK66">
        <v>60.6</v>
      </c>
      <c r="AL66" t="s">
        <v>79</v>
      </c>
      <c r="AM66" t="s">
        <v>71</v>
      </c>
      <c r="AN66">
        <v>10</v>
      </c>
      <c r="AO66" t="s">
        <v>81</v>
      </c>
      <c r="AP66" t="s">
        <v>69</v>
      </c>
      <c r="AQ66" t="s">
        <v>69</v>
      </c>
      <c r="AR66" t="s">
        <v>80</v>
      </c>
      <c r="AT66" t="s">
        <v>80</v>
      </c>
      <c r="AW66" t="s">
        <v>71</v>
      </c>
      <c r="AX66">
        <v>24</v>
      </c>
      <c r="AY66" t="s">
        <v>497</v>
      </c>
      <c r="AZ66">
        <v>46</v>
      </c>
      <c r="BA66" t="s">
        <v>90</v>
      </c>
      <c r="BB66">
        <v>79706</v>
      </c>
      <c r="BC66" t="s">
        <v>83</v>
      </c>
    </row>
    <row r="67" spans="1:55" x14ac:dyDescent="0.25">
      <c r="A67" t="s">
        <v>213</v>
      </c>
      <c r="B67" s="1">
        <v>43388</v>
      </c>
      <c r="C67" t="s">
        <v>60</v>
      </c>
      <c r="D67" s="2">
        <v>43347.495694444442</v>
      </c>
      <c r="E67" t="s">
        <v>115</v>
      </c>
      <c r="H67" t="s">
        <v>214</v>
      </c>
      <c r="I67" t="s">
        <v>69</v>
      </c>
      <c r="J67" t="s">
        <v>215</v>
      </c>
      <c r="K67" t="s">
        <v>69</v>
      </c>
      <c r="L67" t="s">
        <v>216</v>
      </c>
      <c r="M67" t="s">
        <v>90</v>
      </c>
      <c r="N67">
        <v>75202</v>
      </c>
      <c r="O67" t="s">
        <v>68</v>
      </c>
      <c r="Q67" t="s">
        <v>217</v>
      </c>
      <c r="S67" t="s">
        <v>71</v>
      </c>
      <c r="T67" t="s">
        <v>218</v>
      </c>
      <c r="U67" t="s">
        <v>219</v>
      </c>
      <c r="V67" t="s">
        <v>220</v>
      </c>
      <c r="W67" t="s">
        <v>90</v>
      </c>
      <c r="X67" t="s">
        <v>221</v>
      </c>
      <c r="Y67" t="str">
        <f>"51-3011"</f>
        <v>51-3011</v>
      </c>
      <c r="Z67" t="s">
        <v>222</v>
      </c>
      <c r="AA67">
        <v>722110</v>
      </c>
      <c r="AB67">
        <v>1</v>
      </c>
      <c r="AD67" t="s">
        <v>77</v>
      </c>
      <c r="AE67" t="s">
        <v>96</v>
      </c>
      <c r="AF67">
        <v>40</v>
      </c>
      <c r="AG67" s="3">
        <v>0.125</v>
      </c>
      <c r="AH67" s="3">
        <v>0.54166666666666663</v>
      </c>
      <c r="AI67" s="4">
        <v>12.44</v>
      </c>
      <c r="AJ67">
        <v>18.66</v>
      </c>
      <c r="AK67">
        <v>0</v>
      </c>
      <c r="AL67" t="s">
        <v>79</v>
      </c>
      <c r="AM67" t="s">
        <v>80</v>
      </c>
      <c r="AO67" t="s">
        <v>81</v>
      </c>
      <c r="AP67" t="s">
        <v>69</v>
      </c>
      <c r="AQ67" t="s">
        <v>69</v>
      </c>
      <c r="AR67" t="s">
        <v>80</v>
      </c>
      <c r="AT67" t="s">
        <v>80</v>
      </c>
      <c r="AW67" t="s">
        <v>71</v>
      </c>
      <c r="AX67">
        <v>12</v>
      </c>
      <c r="AY67" t="s">
        <v>216</v>
      </c>
      <c r="AZ67" t="s">
        <v>216</v>
      </c>
      <c r="BA67" t="s">
        <v>90</v>
      </c>
      <c r="BB67">
        <v>75202</v>
      </c>
      <c r="BC67" t="s">
        <v>83</v>
      </c>
    </row>
    <row r="68" spans="1:55" x14ac:dyDescent="0.25">
      <c r="A68" t="s">
        <v>7017</v>
      </c>
      <c r="B68" s="1">
        <v>43382</v>
      </c>
      <c r="C68" t="s">
        <v>60</v>
      </c>
      <c r="D68" s="2">
        <v>43327.661793981482</v>
      </c>
      <c r="E68" t="s">
        <v>61</v>
      </c>
      <c r="F68" s="1">
        <v>43416</v>
      </c>
      <c r="G68" s="1">
        <v>43566</v>
      </c>
      <c r="H68" t="s">
        <v>6234</v>
      </c>
      <c r="I68" t="s">
        <v>6235</v>
      </c>
      <c r="J68" t="s">
        <v>6236</v>
      </c>
      <c r="L68" t="s">
        <v>6237</v>
      </c>
      <c r="M68" t="s">
        <v>509</v>
      </c>
      <c r="N68">
        <v>5751</v>
      </c>
      <c r="O68" t="s">
        <v>68</v>
      </c>
      <c r="Q68" t="s">
        <v>6238</v>
      </c>
      <c r="S68" t="s">
        <v>71</v>
      </c>
      <c r="T68" t="s">
        <v>263</v>
      </c>
      <c r="U68" t="s">
        <v>264</v>
      </c>
      <c r="V68" t="s">
        <v>265</v>
      </c>
      <c r="W68" t="s">
        <v>266</v>
      </c>
      <c r="X68" t="s">
        <v>7018</v>
      </c>
      <c r="Y68" t="str">
        <f>"39-3091"</f>
        <v>39-3091</v>
      </c>
      <c r="Z68" t="s">
        <v>166</v>
      </c>
      <c r="AA68">
        <v>713920</v>
      </c>
      <c r="AB68">
        <v>16</v>
      </c>
      <c r="AC68">
        <v>16</v>
      </c>
      <c r="AD68" t="s">
        <v>77</v>
      </c>
      <c r="AE68" t="s">
        <v>78</v>
      </c>
      <c r="AF68">
        <v>35</v>
      </c>
      <c r="AG68" s="3">
        <v>0.375</v>
      </c>
      <c r="AH68" s="3">
        <v>0.66666666666666663</v>
      </c>
      <c r="AI68" s="4">
        <v>11.39</v>
      </c>
      <c r="AJ68">
        <v>17.09</v>
      </c>
      <c r="AK68">
        <v>18.600000000000001</v>
      </c>
      <c r="AL68" t="s">
        <v>79</v>
      </c>
      <c r="AM68" t="s">
        <v>80</v>
      </c>
      <c r="AO68" t="s">
        <v>173</v>
      </c>
      <c r="AQ68" t="s">
        <v>7019</v>
      </c>
      <c r="AR68" t="s">
        <v>80</v>
      </c>
      <c r="AT68" t="s">
        <v>80</v>
      </c>
      <c r="AW68" t="s">
        <v>80</v>
      </c>
      <c r="AY68" t="s">
        <v>6237</v>
      </c>
      <c r="AZ68" t="s">
        <v>6239</v>
      </c>
      <c r="BA68" t="s">
        <v>509</v>
      </c>
      <c r="BB68">
        <v>5751</v>
      </c>
      <c r="BC68" t="s">
        <v>77</v>
      </c>
    </row>
    <row r="69" spans="1:55" x14ac:dyDescent="0.25">
      <c r="A69" t="s">
        <v>6233</v>
      </c>
      <c r="B69" s="1">
        <v>43376</v>
      </c>
      <c r="C69" t="s">
        <v>60</v>
      </c>
      <c r="D69" s="2">
        <v>43354.594814814816</v>
      </c>
      <c r="E69" t="s">
        <v>61</v>
      </c>
      <c r="F69" s="1">
        <v>43444</v>
      </c>
      <c r="G69" s="1">
        <v>43578</v>
      </c>
      <c r="H69" t="s">
        <v>6234</v>
      </c>
      <c r="I69" t="s">
        <v>6235</v>
      </c>
      <c r="J69" t="s">
        <v>6236</v>
      </c>
      <c r="L69" t="s">
        <v>6237</v>
      </c>
      <c r="M69" t="s">
        <v>509</v>
      </c>
      <c r="N69">
        <v>5751</v>
      </c>
      <c r="O69" t="s">
        <v>68</v>
      </c>
      <c r="Q69" t="s">
        <v>6238</v>
      </c>
      <c r="S69" t="s">
        <v>71</v>
      </c>
      <c r="T69" t="s">
        <v>263</v>
      </c>
      <c r="U69" t="s">
        <v>264</v>
      </c>
      <c r="V69" t="s">
        <v>265</v>
      </c>
      <c r="W69" t="s">
        <v>266</v>
      </c>
      <c r="X69" t="s">
        <v>5319</v>
      </c>
      <c r="Y69" t="str">
        <f>"35-9021"</f>
        <v>35-9021</v>
      </c>
      <c r="Z69" t="s">
        <v>1883</v>
      </c>
      <c r="AA69">
        <v>713920</v>
      </c>
      <c r="AB69">
        <v>6</v>
      </c>
      <c r="AC69">
        <v>6</v>
      </c>
      <c r="AD69" t="s">
        <v>77</v>
      </c>
      <c r="AE69" t="s">
        <v>78</v>
      </c>
      <c r="AF69">
        <v>35</v>
      </c>
      <c r="AG69" s="3">
        <v>0.375</v>
      </c>
      <c r="AH69" s="3">
        <v>0.66666666666666663</v>
      </c>
      <c r="AI69" s="4">
        <v>10.92</v>
      </c>
      <c r="AJ69">
        <v>16.38</v>
      </c>
      <c r="AK69">
        <v>17.37</v>
      </c>
      <c r="AL69" t="s">
        <v>79</v>
      </c>
      <c r="AM69" t="s">
        <v>80</v>
      </c>
      <c r="AO69" t="s">
        <v>81</v>
      </c>
      <c r="AR69" t="s">
        <v>80</v>
      </c>
      <c r="AT69" t="s">
        <v>80</v>
      </c>
      <c r="AW69" t="s">
        <v>71</v>
      </c>
      <c r="AX69">
        <v>3</v>
      </c>
      <c r="AY69" t="s">
        <v>6237</v>
      </c>
      <c r="AZ69" t="s">
        <v>6239</v>
      </c>
      <c r="BA69" t="s">
        <v>509</v>
      </c>
      <c r="BB69">
        <v>5751</v>
      </c>
      <c r="BC69" t="s">
        <v>77</v>
      </c>
    </row>
    <row r="70" spans="1:55" x14ac:dyDescent="0.25">
      <c r="A70" t="s">
        <v>474</v>
      </c>
      <c r="B70" s="1">
        <v>43385</v>
      </c>
      <c r="C70" t="s">
        <v>60</v>
      </c>
      <c r="D70" s="2">
        <v>43323.481481481482</v>
      </c>
      <c r="E70" t="s">
        <v>61</v>
      </c>
      <c r="F70" s="1">
        <v>43398</v>
      </c>
      <c r="G70" s="1">
        <v>43517</v>
      </c>
      <c r="H70" t="s">
        <v>475</v>
      </c>
      <c r="I70" t="s">
        <v>69</v>
      </c>
      <c r="J70" t="s">
        <v>476</v>
      </c>
      <c r="K70" t="s">
        <v>477</v>
      </c>
      <c r="L70" t="s">
        <v>478</v>
      </c>
      <c r="M70" t="s">
        <v>479</v>
      </c>
      <c r="N70">
        <v>45053</v>
      </c>
      <c r="O70" t="s">
        <v>68</v>
      </c>
      <c r="P70" t="s">
        <v>69</v>
      </c>
      <c r="Q70" t="s">
        <v>480</v>
      </c>
      <c r="S70" t="s">
        <v>71</v>
      </c>
      <c r="T70" t="s">
        <v>162</v>
      </c>
      <c r="U70" t="s">
        <v>163</v>
      </c>
      <c r="V70" t="s">
        <v>164</v>
      </c>
      <c r="W70" t="s">
        <v>152</v>
      </c>
      <c r="X70" t="s">
        <v>481</v>
      </c>
      <c r="Y70" t="str">
        <f>"49-9098"</f>
        <v>49-9098</v>
      </c>
      <c r="Z70" t="s">
        <v>482</v>
      </c>
      <c r="AA70">
        <v>713990</v>
      </c>
      <c r="AB70">
        <v>40</v>
      </c>
      <c r="AC70">
        <v>40</v>
      </c>
      <c r="AD70" t="s">
        <v>77</v>
      </c>
      <c r="AE70" t="s">
        <v>78</v>
      </c>
      <c r="AF70">
        <v>35</v>
      </c>
      <c r="AG70" s="3">
        <v>0.35416666666666669</v>
      </c>
      <c r="AH70" s="3">
        <v>0.70833333333333337</v>
      </c>
      <c r="AI70" s="4">
        <v>13.91</v>
      </c>
      <c r="AL70" t="s">
        <v>79</v>
      </c>
      <c r="AM70" t="s">
        <v>80</v>
      </c>
      <c r="AO70" t="s">
        <v>81</v>
      </c>
      <c r="AP70" t="s">
        <v>69</v>
      </c>
      <c r="AQ70" t="s">
        <v>69</v>
      </c>
      <c r="AR70" t="s">
        <v>80</v>
      </c>
      <c r="AT70" t="s">
        <v>80</v>
      </c>
      <c r="AW70" t="s">
        <v>80</v>
      </c>
      <c r="AY70" t="s">
        <v>483</v>
      </c>
      <c r="AZ70" t="s">
        <v>484</v>
      </c>
      <c r="BA70" t="s">
        <v>409</v>
      </c>
      <c r="BB70">
        <v>35045</v>
      </c>
      <c r="BC70" t="s">
        <v>83</v>
      </c>
    </row>
    <row r="71" spans="1:55" x14ac:dyDescent="0.25">
      <c r="A71" t="s">
        <v>3276</v>
      </c>
      <c r="B71" s="1">
        <v>43432</v>
      </c>
      <c r="C71" t="s">
        <v>60</v>
      </c>
      <c r="D71" s="2">
        <v>43407.422986111109</v>
      </c>
      <c r="E71" t="s">
        <v>61</v>
      </c>
      <c r="F71" s="1">
        <v>43497</v>
      </c>
      <c r="G71" s="1">
        <v>43799</v>
      </c>
      <c r="H71" t="s">
        <v>3277</v>
      </c>
      <c r="I71" t="s">
        <v>69</v>
      </c>
      <c r="J71" t="s">
        <v>3278</v>
      </c>
      <c r="K71" t="s">
        <v>3279</v>
      </c>
      <c r="L71" t="s">
        <v>3280</v>
      </c>
      <c r="M71" t="s">
        <v>773</v>
      </c>
      <c r="N71">
        <v>7847</v>
      </c>
      <c r="O71" t="s">
        <v>68</v>
      </c>
      <c r="P71" t="s">
        <v>69</v>
      </c>
      <c r="Q71" t="s">
        <v>3281</v>
      </c>
      <c r="S71" t="s">
        <v>71</v>
      </c>
      <c r="T71" t="s">
        <v>3282</v>
      </c>
      <c r="U71" t="s">
        <v>3283</v>
      </c>
      <c r="V71" t="s">
        <v>3284</v>
      </c>
      <c r="W71" t="s">
        <v>626</v>
      </c>
      <c r="X71" t="s">
        <v>3285</v>
      </c>
      <c r="Y71" t="str">
        <f>"37-3011"</f>
        <v>37-3011</v>
      </c>
      <c r="Z71" t="s">
        <v>454</v>
      </c>
      <c r="AA71">
        <v>561730</v>
      </c>
      <c r="AB71">
        <v>60</v>
      </c>
      <c r="AC71">
        <v>60</v>
      </c>
      <c r="AD71" t="s">
        <v>77</v>
      </c>
      <c r="AE71" t="s">
        <v>96</v>
      </c>
      <c r="AF71">
        <v>40</v>
      </c>
      <c r="AG71" s="3">
        <v>0.3125</v>
      </c>
      <c r="AH71" s="3">
        <v>0.66666666666666663</v>
      </c>
      <c r="AI71" s="4">
        <v>14.41</v>
      </c>
      <c r="AJ71">
        <v>21.62</v>
      </c>
      <c r="AK71">
        <v>24.62</v>
      </c>
      <c r="AL71" t="s">
        <v>79</v>
      </c>
      <c r="AM71" t="s">
        <v>80</v>
      </c>
      <c r="AO71" t="s">
        <v>81</v>
      </c>
      <c r="AP71" t="s">
        <v>69</v>
      </c>
      <c r="AQ71" t="s">
        <v>69</v>
      </c>
      <c r="AR71" t="s">
        <v>80</v>
      </c>
      <c r="AT71" t="s">
        <v>80</v>
      </c>
      <c r="AW71" t="s">
        <v>80</v>
      </c>
      <c r="AY71" t="s">
        <v>3286</v>
      </c>
      <c r="AZ71" t="s">
        <v>1283</v>
      </c>
      <c r="BA71" t="s">
        <v>773</v>
      </c>
      <c r="BB71">
        <v>7960</v>
      </c>
      <c r="BC71" t="s">
        <v>77</v>
      </c>
    </row>
    <row r="72" spans="1:55" x14ac:dyDescent="0.25">
      <c r="A72" t="s">
        <v>6170</v>
      </c>
      <c r="B72" s="1">
        <v>43377</v>
      </c>
      <c r="C72" t="s">
        <v>60</v>
      </c>
      <c r="D72" s="2">
        <v>43341.625439814816</v>
      </c>
      <c r="E72" t="s">
        <v>61</v>
      </c>
      <c r="F72" s="1">
        <v>43416</v>
      </c>
      <c r="G72" s="1">
        <v>43497</v>
      </c>
      <c r="H72" t="s">
        <v>6171</v>
      </c>
      <c r="I72" t="s">
        <v>6171</v>
      </c>
      <c r="J72" t="s">
        <v>6172</v>
      </c>
      <c r="K72" t="s">
        <v>6173</v>
      </c>
      <c r="L72" t="s">
        <v>6174</v>
      </c>
      <c r="M72" t="s">
        <v>119</v>
      </c>
      <c r="N72">
        <v>32113</v>
      </c>
      <c r="O72" t="s">
        <v>68</v>
      </c>
      <c r="P72" t="s">
        <v>69</v>
      </c>
      <c r="Q72" t="s">
        <v>6115</v>
      </c>
      <c r="S72" t="s">
        <v>71</v>
      </c>
      <c r="T72" t="s">
        <v>162</v>
      </c>
      <c r="U72" t="s">
        <v>163</v>
      </c>
      <c r="V72" t="s">
        <v>164</v>
      </c>
      <c r="W72" t="s">
        <v>152</v>
      </c>
      <c r="X72" t="s">
        <v>481</v>
      </c>
      <c r="Y72" t="str">
        <f>"49-9098"</f>
        <v>49-9098</v>
      </c>
      <c r="Z72" t="s">
        <v>482</v>
      </c>
      <c r="AA72">
        <v>713990</v>
      </c>
      <c r="AB72">
        <v>20</v>
      </c>
      <c r="AC72">
        <v>20</v>
      </c>
      <c r="AD72" t="s">
        <v>77</v>
      </c>
      <c r="AE72" t="s">
        <v>78</v>
      </c>
      <c r="AF72">
        <v>35</v>
      </c>
      <c r="AG72" s="3">
        <v>0.33333333333333331</v>
      </c>
      <c r="AH72" s="3">
        <v>0.70833333333333337</v>
      </c>
      <c r="AI72" s="4">
        <v>15.97</v>
      </c>
      <c r="AJ72">
        <v>23.96</v>
      </c>
      <c r="AL72" t="s">
        <v>79</v>
      </c>
      <c r="AM72" t="s">
        <v>80</v>
      </c>
      <c r="AO72" t="s">
        <v>81</v>
      </c>
      <c r="AP72" t="s">
        <v>276</v>
      </c>
      <c r="AQ72" t="s">
        <v>276</v>
      </c>
      <c r="AR72" t="s">
        <v>80</v>
      </c>
      <c r="AT72" t="s">
        <v>80</v>
      </c>
      <c r="AW72" t="s">
        <v>80</v>
      </c>
      <c r="AY72" t="s">
        <v>6174</v>
      </c>
      <c r="AZ72" t="s">
        <v>565</v>
      </c>
      <c r="BA72" t="s">
        <v>119</v>
      </c>
      <c r="BB72">
        <v>32113</v>
      </c>
      <c r="BC72" t="s">
        <v>83</v>
      </c>
    </row>
    <row r="73" spans="1:55" x14ac:dyDescent="0.25">
      <c r="A73" t="s">
        <v>6426</v>
      </c>
      <c r="B73" s="1">
        <v>43431</v>
      </c>
      <c r="C73" t="s">
        <v>60</v>
      </c>
      <c r="D73" s="2">
        <v>43407.462141203701</v>
      </c>
      <c r="E73" t="s">
        <v>61</v>
      </c>
      <c r="F73" s="1">
        <v>43497</v>
      </c>
      <c r="G73" s="1">
        <v>43799</v>
      </c>
      <c r="H73" t="s">
        <v>6427</v>
      </c>
      <c r="I73" t="s">
        <v>69</v>
      </c>
      <c r="J73" t="s">
        <v>6428</v>
      </c>
      <c r="K73" t="s">
        <v>6429</v>
      </c>
      <c r="L73" t="s">
        <v>6430</v>
      </c>
      <c r="M73" t="s">
        <v>336</v>
      </c>
      <c r="N73">
        <v>12564</v>
      </c>
      <c r="O73" t="s">
        <v>68</v>
      </c>
      <c r="P73" t="s">
        <v>69</v>
      </c>
      <c r="Q73" t="s">
        <v>6431</v>
      </c>
      <c r="S73" t="s">
        <v>71</v>
      </c>
      <c r="T73" t="s">
        <v>3282</v>
      </c>
      <c r="U73" t="s">
        <v>3283</v>
      </c>
      <c r="V73" t="s">
        <v>3284</v>
      </c>
      <c r="W73" t="s">
        <v>626</v>
      </c>
      <c r="X73" t="s">
        <v>3830</v>
      </c>
      <c r="Y73" t="str">
        <f>"37-3011"</f>
        <v>37-3011</v>
      </c>
      <c r="Z73" t="s">
        <v>454</v>
      </c>
      <c r="AA73">
        <v>561730</v>
      </c>
      <c r="AB73">
        <v>6</v>
      </c>
      <c r="AC73">
        <v>6</v>
      </c>
      <c r="AD73" t="s">
        <v>77</v>
      </c>
      <c r="AE73" t="s">
        <v>78</v>
      </c>
      <c r="AF73">
        <v>40</v>
      </c>
      <c r="AG73" s="3">
        <v>0.29166666666666669</v>
      </c>
      <c r="AH73" s="3">
        <v>0.66666666666666663</v>
      </c>
      <c r="AI73" s="4">
        <v>16.809999999999999</v>
      </c>
      <c r="AL73" t="s">
        <v>79</v>
      </c>
      <c r="AM73" t="s">
        <v>80</v>
      </c>
      <c r="AO73" t="s">
        <v>81</v>
      </c>
      <c r="AP73" t="s">
        <v>69</v>
      </c>
      <c r="AQ73" t="s">
        <v>69</v>
      </c>
      <c r="AR73" t="s">
        <v>80</v>
      </c>
      <c r="AT73" t="s">
        <v>80</v>
      </c>
      <c r="AW73" t="s">
        <v>80</v>
      </c>
      <c r="AY73" t="s">
        <v>6432</v>
      </c>
      <c r="AZ73" t="s">
        <v>4868</v>
      </c>
      <c r="BA73" t="s">
        <v>336</v>
      </c>
      <c r="BB73">
        <v>10532</v>
      </c>
      <c r="BC73" t="s">
        <v>77</v>
      </c>
    </row>
    <row r="74" spans="1:55" x14ac:dyDescent="0.25">
      <c r="A74" t="s">
        <v>551</v>
      </c>
      <c r="B74" s="1">
        <v>43412</v>
      </c>
      <c r="C74" t="s">
        <v>60</v>
      </c>
      <c r="D74" s="2">
        <v>43390.006493055553</v>
      </c>
      <c r="E74" t="s">
        <v>61</v>
      </c>
      <c r="F74" s="1">
        <v>43480</v>
      </c>
      <c r="G74" s="1">
        <v>43783</v>
      </c>
      <c r="H74" t="s">
        <v>552</v>
      </c>
      <c r="I74" t="s">
        <v>553</v>
      </c>
      <c r="J74" t="s">
        <v>554</v>
      </c>
      <c r="L74" t="s">
        <v>555</v>
      </c>
      <c r="M74" t="s">
        <v>90</v>
      </c>
      <c r="N74">
        <v>76051</v>
      </c>
      <c r="O74" t="s">
        <v>68</v>
      </c>
      <c r="Q74" t="s">
        <v>556</v>
      </c>
      <c r="S74" t="s">
        <v>71</v>
      </c>
      <c r="T74" t="s">
        <v>315</v>
      </c>
      <c r="U74" t="s">
        <v>471</v>
      </c>
      <c r="V74" t="s">
        <v>557</v>
      </c>
      <c r="W74" t="s">
        <v>90</v>
      </c>
      <c r="X74" t="s">
        <v>558</v>
      </c>
      <c r="Y74" t="str">
        <f>"37-2012"</f>
        <v>37-2012</v>
      </c>
      <c r="Z74" t="s">
        <v>268</v>
      </c>
      <c r="AA74">
        <v>72111</v>
      </c>
      <c r="AB74">
        <v>10</v>
      </c>
      <c r="AC74">
        <v>10</v>
      </c>
      <c r="AD74" t="s">
        <v>77</v>
      </c>
      <c r="AE74" t="s">
        <v>96</v>
      </c>
      <c r="AF74">
        <v>35</v>
      </c>
      <c r="AG74" s="3">
        <v>0.35416666666666669</v>
      </c>
      <c r="AH74" s="3">
        <v>0.70833333333333337</v>
      </c>
      <c r="AI74" s="4">
        <v>10.55</v>
      </c>
      <c r="AJ74">
        <v>15.83</v>
      </c>
      <c r="AK74">
        <v>15.83</v>
      </c>
      <c r="AL74" t="s">
        <v>79</v>
      </c>
      <c r="AM74" t="s">
        <v>80</v>
      </c>
      <c r="AO74" t="s">
        <v>81</v>
      </c>
      <c r="AR74" t="s">
        <v>80</v>
      </c>
      <c r="AT74" t="s">
        <v>80</v>
      </c>
      <c r="AW74" t="s">
        <v>71</v>
      </c>
      <c r="AX74">
        <v>3</v>
      </c>
      <c r="AY74" t="s">
        <v>555</v>
      </c>
      <c r="AZ74" t="s">
        <v>559</v>
      </c>
      <c r="BA74" t="s">
        <v>90</v>
      </c>
      <c r="BB74">
        <v>76051</v>
      </c>
      <c r="BC74" t="s">
        <v>83</v>
      </c>
    </row>
    <row r="75" spans="1:55" x14ac:dyDescent="0.25">
      <c r="A75" t="s">
        <v>6995</v>
      </c>
      <c r="B75" s="1">
        <v>43398</v>
      </c>
      <c r="C75" t="s">
        <v>60</v>
      </c>
      <c r="D75" s="2">
        <v>43340.639999999999</v>
      </c>
      <c r="E75" t="s">
        <v>61</v>
      </c>
      <c r="F75" s="1">
        <v>43419</v>
      </c>
      <c r="G75" s="1">
        <v>43586</v>
      </c>
      <c r="H75" t="s">
        <v>6996</v>
      </c>
      <c r="J75" t="s">
        <v>6997</v>
      </c>
      <c r="K75" t="s">
        <v>6998</v>
      </c>
      <c r="L75" t="s">
        <v>6999</v>
      </c>
      <c r="M75" t="s">
        <v>119</v>
      </c>
      <c r="N75">
        <v>32202</v>
      </c>
      <c r="O75" t="s">
        <v>68</v>
      </c>
      <c r="Q75" t="s">
        <v>7000</v>
      </c>
      <c r="S75" t="s">
        <v>71</v>
      </c>
      <c r="T75" t="s">
        <v>601</v>
      </c>
      <c r="U75" t="s">
        <v>602</v>
      </c>
      <c r="V75" t="s">
        <v>603</v>
      </c>
      <c r="W75" t="s">
        <v>303</v>
      </c>
      <c r="X75" t="s">
        <v>7001</v>
      </c>
      <c r="Y75" t="str">
        <f>"39-2021"</f>
        <v>39-2021</v>
      </c>
      <c r="Z75" t="s">
        <v>338</v>
      </c>
      <c r="AA75">
        <v>711219</v>
      </c>
      <c r="AB75">
        <v>9</v>
      </c>
      <c r="AC75">
        <v>9</v>
      </c>
      <c r="AD75" t="s">
        <v>77</v>
      </c>
      <c r="AE75" t="s">
        <v>78</v>
      </c>
      <c r="AF75">
        <v>40</v>
      </c>
      <c r="AG75" s="3">
        <v>0.25</v>
      </c>
      <c r="AH75" s="3">
        <v>0.75</v>
      </c>
      <c r="AI75" s="4">
        <v>12.9</v>
      </c>
      <c r="AJ75">
        <v>19.350000000000001</v>
      </c>
      <c r="AL75" t="s">
        <v>79</v>
      </c>
      <c r="AM75" t="s">
        <v>80</v>
      </c>
      <c r="AO75" t="s">
        <v>81</v>
      </c>
      <c r="AR75" t="s">
        <v>80</v>
      </c>
      <c r="AT75" t="s">
        <v>80</v>
      </c>
      <c r="AW75" t="s">
        <v>71</v>
      </c>
      <c r="AX75">
        <v>3</v>
      </c>
      <c r="AY75" t="s">
        <v>1760</v>
      </c>
      <c r="AZ75" t="s">
        <v>1765</v>
      </c>
      <c r="BA75" t="s">
        <v>119</v>
      </c>
      <c r="BB75">
        <v>33414</v>
      </c>
      <c r="BC75" t="s">
        <v>77</v>
      </c>
    </row>
    <row r="76" spans="1:55" x14ac:dyDescent="0.25">
      <c r="A76" t="s">
        <v>1888</v>
      </c>
      <c r="B76" s="1">
        <v>43392</v>
      </c>
      <c r="C76" t="s">
        <v>60</v>
      </c>
      <c r="D76" s="2">
        <v>43364.545914351853</v>
      </c>
      <c r="E76" t="s">
        <v>115</v>
      </c>
      <c r="H76" t="s">
        <v>1889</v>
      </c>
      <c r="I76" t="s">
        <v>69</v>
      </c>
      <c r="J76" t="s">
        <v>1890</v>
      </c>
      <c r="K76" t="s">
        <v>69</v>
      </c>
      <c r="L76" t="s">
        <v>1891</v>
      </c>
      <c r="M76" t="s">
        <v>139</v>
      </c>
      <c r="N76">
        <v>28607</v>
      </c>
      <c r="O76" t="s">
        <v>68</v>
      </c>
      <c r="P76" t="s">
        <v>69</v>
      </c>
      <c r="Q76" t="s">
        <v>1892</v>
      </c>
      <c r="S76" t="s">
        <v>80</v>
      </c>
      <c r="U76" t="s">
        <v>108</v>
      </c>
      <c r="X76" t="s">
        <v>1893</v>
      </c>
      <c r="Y76" t="str">
        <f>"47-2031"</f>
        <v>47-2031</v>
      </c>
      <c r="Z76" t="s">
        <v>382</v>
      </c>
      <c r="AA76">
        <v>236116</v>
      </c>
      <c r="AB76">
        <v>1</v>
      </c>
      <c r="AD76" t="s">
        <v>77</v>
      </c>
      <c r="AE76" t="s">
        <v>96</v>
      </c>
      <c r="AF76">
        <v>40</v>
      </c>
      <c r="AG76" s="3">
        <v>0.33333333333333331</v>
      </c>
      <c r="AH76" s="3">
        <v>0.6875</v>
      </c>
      <c r="AI76" s="4">
        <v>17.600000000000001</v>
      </c>
      <c r="AJ76">
        <v>26.4</v>
      </c>
      <c r="AK76">
        <v>26.4</v>
      </c>
      <c r="AL76" t="s">
        <v>79</v>
      </c>
      <c r="AM76" t="s">
        <v>80</v>
      </c>
      <c r="AO76" t="s">
        <v>81</v>
      </c>
      <c r="AP76" t="s">
        <v>69</v>
      </c>
      <c r="AQ76" t="s">
        <v>69</v>
      </c>
      <c r="AR76" t="s">
        <v>80</v>
      </c>
      <c r="AT76" t="s">
        <v>80</v>
      </c>
      <c r="AW76" t="s">
        <v>80</v>
      </c>
      <c r="AY76" t="s">
        <v>278</v>
      </c>
      <c r="AZ76" t="s">
        <v>1894</v>
      </c>
      <c r="BA76" t="s">
        <v>139</v>
      </c>
      <c r="BB76">
        <v>28694</v>
      </c>
      <c r="BC76" t="s">
        <v>77</v>
      </c>
    </row>
    <row r="77" spans="1:55" x14ac:dyDescent="0.25">
      <c r="A77" t="s">
        <v>1575</v>
      </c>
      <c r="B77" s="1">
        <v>43382</v>
      </c>
      <c r="C77" t="s">
        <v>60</v>
      </c>
      <c r="D77" s="2">
        <v>43313.525092592594</v>
      </c>
      <c r="E77" t="s">
        <v>115</v>
      </c>
      <c r="H77" t="s">
        <v>1576</v>
      </c>
      <c r="J77" t="s">
        <v>1577</v>
      </c>
      <c r="L77" t="s">
        <v>1578</v>
      </c>
      <c r="M77" t="s">
        <v>90</v>
      </c>
      <c r="N77">
        <v>75180</v>
      </c>
      <c r="O77" t="s">
        <v>68</v>
      </c>
      <c r="Q77" t="s">
        <v>1579</v>
      </c>
      <c r="S77" t="s">
        <v>71</v>
      </c>
      <c r="T77" t="s">
        <v>857</v>
      </c>
      <c r="U77" t="s">
        <v>858</v>
      </c>
      <c r="V77" t="s">
        <v>859</v>
      </c>
      <c r="W77" t="s">
        <v>332</v>
      </c>
      <c r="X77" t="s">
        <v>1083</v>
      </c>
      <c r="Y77" t="str">
        <f>"47-3012"</f>
        <v>47-3012</v>
      </c>
      <c r="Z77" t="s">
        <v>1580</v>
      </c>
      <c r="AA77">
        <v>238130</v>
      </c>
      <c r="AB77">
        <v>12</v>
      </c>
      <c r="AD77" t="s">
        <v>77</v>
      </c>
      <c r="AE77" t="s">
        <v>96</v>
      </c>
      <c r="AF77">
        <v>35</v>
      </c>
      <c r="AG77" s="3">
        <v>0.33333333333333331</v>
      </c>
      <c r="AH77" s="3">
        <v>0.66666666666666663</v>
      </c>
      <c r="AI77" s="4">
        <v>14.56</v>
      </c>
      <c r="AJ77">
        <v>21.84</v>
      </c>
      <c r="AL77" t="s">
        <v>79</v>
      </c>
      <c r="AM77" t="s">
        <v>80</v>
      </c>
      <c r="AO77" t="s">
        <v>81</v>
      </c>
      <c r="AP77" t="s">
        <v>104</v>
      </c>
      <c r="AQ77" t="s">
        <v>104</v>
      </c>
      <c r="AR77" t="s">
        <v>80</v>
      </c>
      <c r="AT77" t="s">
        <v>80</v>
      </c>
      <c r="AW77" t="s">
        <v>80</v>
      </c>
      <c r="AY77" t="s">
        <v>1578</v>
      </c>
      <c r="AZ77" t="s">
        <v>216</v>
      </c>
      <c r="BA77" t="s">
        <v>90</v>
      </c>
      <c r="BB77">
        <v>75180</v>
      </c>
      <c r="BC77" t="s">
        <v>77</v>
      </c>
    </row>
    <row r="78" spans="1:55" x14ac:dyDescent="0.25">
      <c r="A78" t="s">
        <v>5427</v>
      </c>
      <c r="B78" s="1">
        <v>43449</v>
      </c>
      <c r="C78" t="s">
        <v>60</v>
      </c>
      <c r="D78" s="2">
        <v>43390.434965277775</v>
      </c>
      <c r="E78" t="s">
        <v>115</v>
      </c>
      <c r="H78" t="s">
        <v>5428</v>
      </c>
      <c r="J78" t="s">
        <v>5429</v>
      </c>
      <c r="L78" t="s">
        <v>5430</v>
      </c>
      <c r="M78" t="s">
        <v>332</v>
      </c>
      <c r="N78">
        <v>41093</v>
      </c>
      <c r="O78" t="s">
        <v>68</v>
      </c>
      <c r="Q78" t="s">
        <v>5431</v>
      </c>
      <c r="S78" t="s">
        <v>71</v>
      </c>
      <c r="T78" t="s">
        <v>857</v>
      </c>
      <c r="U78" t="s">
        <v>858</v>
      </c>
      <c r="V78" t="s">
        <v>859</v>
      </c>
      <c r="W78" t="s">
        <v>332</v>
      </c>
      <c r="X78" t="s">
        <v>5432</v>
      </c>
      <c r="Y78" t="str">
        <f>"51-9198"</f>
        <v>51-9198</v>
      </c>
      <c r="Z78" t="s">
        <v>922</v>
      </c>
      <c r="AA78">
        <v>42331</v>
      </c>
      <c r="AB78">
        <v>18</v>
      </c>
      <c r="AD78" t="s">
        <v>77</v>
      </c>
      <c r="AE78" t="s">
        <v>96</v>
      </c>
      <c r="AF78">
        <v>35</v>
      </c>
      <c r="AG78" s="3">
        <v>0.33333333333333331</v>
      </c>
      <c r="AH78" s="3">
        <v>0.66666666666666663</v>
      </c>
      <c r="AI78" s="4">
        <v>17.88</v>
      </c>
      <c r="AJ78">
        <v>26.82</v>
      </c>
      <c r="AK78">
        <v>26.82</v>
      </c>
      <c r="AL78" t="s">
        <v>79</v>
      </c>
      <c r="AM78" t="s">
        <v>80</v>
      </c>
      <c r="AO78" t="s">
        <v>81</v>
      </c>
      <c r="AP78" t="s">
        <v>104</v>
      </c>
      <c r="AQ78" t="s">
        <v>104</v>
      </c>
      <c r="AR78" t="s">
        <v>80</v>
      </c>
      <c r="AT78" t="s">
        <v>80</v>
      </c>
      <c r="AW78" t="s">
        <v>80</v>
      </c>
      <c r="AY78" t="s">
        <v>5430</v>
      </c>
      <c r="AZ78" t="s">
        <v>5433</v>
      </c>
      <c r="BA78" t="s">
        <v>332</v>
      </c>
      <c r="BB78">
        <v>41093</v>
      </c>
      <c r="BC78" t="s">
        <v>83</v>
      </c>
    </row>
    <row r="79" spans="1:55" x14ac:dyDescent="0.25">
      <c r="A79" t="s">
        <v>2849</v>
      </c>
      <c r="B79" s="1">
        <v>43375</v>
      </c>
      <c r="C79" t="s">
        <v>60</v>
      </c>
      <c r="D79" s="2">
        <v>43337.462442129632</v>
      </c>
      <c r="E79" t="s">
        <v>61</v>
      </c>
      <c r="F79" s="1">
        <v>43427</v>
      </c>
      <c r="G79" s="1">
        <v>43555</v>
      </c>
      <c r="H79" t="s">
        <v>2850</v>
      </c>
      <c r="I79" t="s">
        <v>2851</v>
      </c>
      <c r="J79" t="s">
        <v>2852</v>
      </c>
      <c r="K79" t="s">
        <v>2853</v>
      </c>
      <c r="L79" t="s">
        <v>2854</v>
      </c>
      <c r="M79" t="s">
        <v>67</v>
      </c>
      <c r="N79">
        <v>80478</v>
      </c>
      <c r="O79" t="s">
        <v>68</v>
      </c>
      <c r="Q79" t="s">
        <v>2855</v>
      </c>
      <c r="S79" t="s">
        <v>71</v>
      </c>
      <c r="T79" t="s">
        <v>2856</v>
      </c>
      <c r="U79" t="s">
        <v>2857</v>
      </c>
      <c r="V79" t="s">
        <v>2858</v>
      </c>
      <c r="W79" t="s">
        <v>67</v>
      </c>
      <c r="X79" t="s">
        <v>558</v>
      </c>
      <c r="Y79" t="str">
        <f>"37-2012"</f>
        <v>37-2012</v>
      </c>
      <c r="Z79" t="s">
        <v>268</v>
      </c>
      <c r="AA79">
        <v>721110</v>
      </c>
      <c r="AB79">
        <v>15</v>
      </c>
      <c r="AC79">
        <v>15</v>
      </c>
      <c r="AD79" t="s">
        <v>77</v>
      </c>
      <c r="AE79" t="s">
        <v>96</v>
      </c>
      <c r="AF79">
        <v>40</v>
      </c>
      <c r="AG79" s="3">
        <v>0.33333333333333331</v>
      </c>
      <c r="AH79" s="3">
        <v>0.70833333333333337</v>
      </c>
      <c r="AI79" s="4">
        <v>14.73</v>
      </c>
      <c r="AJ79">
        <v>22.1</v>
      </c>
      <c r="AL79" t="s">
        <v>79</v>
      </c>
      <c r="AM79" t="s">
        <v>80</v>
      </c>
      <c r="AO79" t="s">
        <v>173</v>
      </c>
      <c r="AP79" t="s">
        <v>69</v>
      </c>
      <c r="AQ79" t="s">
        <v>2859</v>
      </c>
      <c r="AR79" t="s">
        <v>80</v>
      </c>
      <c r="AT79" t="s">
        <v>80</v>
      </c>
      <c r="AW79" t="s">
        <v>71</v>
      </c>
      <c r="AX79">
        <v>12</v>
      </c>
      <c r="AY79" t="s">
        <v>2854</v>
      </c>
      <c r="AZ79" t="s">
        <v>2860</v>
      </c>
      <c r="BA79" t="s">
        <v>67</v>
      </c>
      <c r="BB79">
        <v>80478</v>
      </c>
      <c r="BC79" t="s">
        <v>83</v>
      </c>
    </row>
    <row r="80" spans="1:55" x14ac:dyDescent="0.25">
      <c r="A80" t="s">
        <v>1884</v>
      </c>
      <c r="B80" s="1">
        <v>43376</v>
      </c>
      <c r="C80" t="s">
        <v>60</v>
      </c>
      <c r="D80" s="2">
        <v>43310.980115740742</v>
      </c>
      <c r="E80" t="s">
        <v>61</v>
      </c>
      <c r="F80" s="1">
        <v>43390</v>
      </c>
      <c r="G80" s="1">
        <v>43755</v>
      </c>
      <c r="H80" t="s">
        <v>1885</v>
      </c>
      <c r="J80" t="s">
        <v>1886</v>
      </c>
      <c r="L80" t="s">
        <v>220</v>
      </c>
      <c r="M80" t="s">
        <v>90</v>
      </c>
      <c r="N80">
        <v>75287</v>
      </c>
      <c r="O80" t="s">
        <v>68</v>
      </c>
      <c r="Q80" t="s">
        <v>1887</v>
      </c>
      <c r="S80" t="s">
        <v>80</v>
      </c>
      <c r="U80" t="s">
        <v>108</v>
      </c>
      <c r="X80" t="s">
        <v>461</v>
      </c>
      <c r="Y80" t="str">
        <f>"39-9011"</f>
        <v>39-9011</v>
      </c>
      <c r="Z80" t="s">
        <v>462</v>
      </c>
      <c r="AA80">
        <v>814110</v>
      </c>
      <c r="AB80">
        <v>2</v>
      </c>
      <c r="AC80">
        <v>2</v>
      </c>
      <c r="AD80" t="s">
        <v>77</v>
      </c>
      <c r="AE80" t="s">
        <v>438</v>
      </c>
      <c r="AF80">
        <v>40</v>
      </c>
      <c r="AG80" s="3">
        <v>0.375</v>
      </c>
      <c r="AH80" s="3">
        <v>0.70833333333333337</v>
      </c>
      <c r="AI80" s="4">
        <v>10.74</v>
      </c>
      <c r="AJ80">
        <v>16.11</v>
      </c>
      <c r="AK80">
        <v>16.11</v>
      </c>
      <c r="AL80" t="s">
        <v>79</v>
      </c>
      <c r="AM80" t="s">
        <v>80</v>
      </c>
      <c r="AO80" t="s">
        <v>173</v>
      </c>
      <c r="AP80" t="s">
        <v>276</v>
      </c>
      <c r="AQ80" t="s">
        <v>276</v>
      </c>
      <c r="AR80" t="s">
        <v>80</v>
      </c>
      <c r="AT80" t="s">
        <v>80</v>
      </c>
      <c r="AW80" t="s">
        <v>71</v>
      </c>
      <c r="AX80">
        <v>12</v>
      </c>
      <c r="AY80" t="s">
        <v>216</v>
      </c>
      <c r="AZ80" t="s">
        <v>1177</v>
      </c>
      <c r="BA80" t="s">
        <v>90</v>
      </c>
      <c r="BB80">
        <v>75287</v>
      </c>
      <c r="BC80" t="s">
        <v>83</v>
      </c>
    </row>
    <row r="81" spans="1:57" x14ac:dyDescent="0.25">
      <c r="A81" t="s">
        <v>7773</v>
      </c>
      <c r="B81" s="1">
        <v>43383</v>
      </c>
      <c r="C81" t="s">
        <v>60</v>
      </c>
      <c r="D81" s="2">
        <v>43318.467546296299</v>
      </c>
      <c r="E81" t="s">
        <v>130</v>
      </c>
      <c r="F81" s="1">
        <v>43398</v>
      </c>
      <c r="G81" s="1">
        <v>43585</v>
      </c>
      <c r="H81" t="s">
        <v>7774</v>
      </c>
      <c r="J81" t="s">
        <v>7775</v>
      </c>
      <c r="L81" t="s">
        <v>1334</v>
      </c>
      <c r="M81" t="s">
        <v>626</v>
      </c>
      <c r="N81">
        <v>54451</v>
      </c>
      <c r="O81" t="s">
        <v>68</v>
      </c>
      <c r="Q81" t="s">
        <v>7776</v>
      </c>
      <c r="S81" t="s">
        <v>71</v>
      </c>
      <c r="T81" t="s">
        <v>7777</v>
      </c>
      <c r="U81" t="s">
        <v>7778</v>
      </c>
      <c r="V81" t="s">
        <v>391</v>
      </c>
      <c r="W81" t="s">
        <v>274</v>
      </c>
      <c r="X81" t="s">
        <v>7779</v>
      </c>
      <c r="Y81" t="str">
        <f>"51-9032"</f>
        <v>51-9032</v>
      </c>
      <c r="Z81" t="s">
        <v>743</v>
      </c>
      <c r="AA81">
        <v>3116</v>
      </c>
      <c r="AB81">
        <v>36</v>
      </c>
      <c r="AC81">
        <v>18</v>
      </c>
      <c r="AD81" t="s">
        <v>77</v>
      </c>
      <c r="AE81" t="s">
        <v>78</v>
      </c>
      <c r="AF81">
        <v>40</v>
      </c>
      <c r="AG81" s="3">
        <v>0.33333333333333331</v>
      </c>
      <c r="AH81" s="3">
        <v>0.66666666666666663</v>
      </c>
      <c r="AI81" s="4">
        <v>14.47</v>
      </c>
      <c r="AJ81">
        <v>21.7</v>
      </c>
      <c r="AL81" t="s">
        <v>79</v>
      </c>
      <c r="AM81" t="s">
        <v>80</v>
      </c>
      <c r="AO81" t="s">
        <v>173</v>
      </c>
      <c r="AR81" t="s">
        <v>80</v>
      </c>
      <c r="AT81" t="s">
        <v>80</v>
      </c>
      <c r="AW81" t="s">
        <v>80</v>
      </c>
      <c r="AY81" t="s">
        <v>1334</v>
      </c>
      <c r="AZ81" t="s">
        <v>5647</v>
      </c>
      <c r="BA81" t="s">
        <v>626</v>
      </c>
      <c r="BB81">
        <v>54451</v>
      </c>
      <c r="BC81" t="s">
        <v>77</v>
      </c>
    </row>
    <row r="82" spans="1:57" x14ac:dyDescent="0.25">
      <c r="A82" t="s">
        <v>5981</v>
      </c>
      <c r="B82" s="1">
        <v>43411</v>
      </c>
      <c r="C82" t="s">
        <v>60</v>
      </c>
      <c r="D82" s="2">
        <v>43308.50953703704</v>
      </c>
      <c r="E82" t="s">
        <v>61</v>
      </c>
      <c r="F82" s="1">
        <v>43411</v>
      </c>
      <c r="G82" s="1">
        <v>43646</v>
      </c>
      <c r="H82" t="s">
        <v>5982</v>
      </c>
      <c r="I82" t="s">
        <v>276</v>
      </c>
      <c r="J82" t="s">
        <v>5983</v>
      </c>
      <c r="K82" t="s">
        <v>276</v>
      </c>
      <c r="L82" t="s">
        <v>400</v>
      </c>
      <c r="M82" t="s">
        <v>147</v>
      </c>
      <c r="N82">
        <v>98532</v>
      </c>
      <c r="O82" t="s">
        <v>68</v>
      </c>
      <c r="P82" t="s">
        <v>276</v>
      </c>
      <c r="Q82" t="s">
        <v>5984</v>
      </c>
      <c r="S82" t="s">
        <v>80</v>
      </c>
      <c r="U82" t="s">
        <v>108</v>
      </c>
      <c r="X82" t="s">
        <v>402</v>
      </c>
      <c r="Y82" t="str">
        <f>"45-4011"</f>
        <v>45-4011</v>
      </c>
      <c r="Z82" t="s">
        <v>242</v>
      </c>
      <c r="AA82">
        <v>115310</v>
      </c>
      <c r="AB82">
        <v>20</v>
      </c>
      <c r="AC82">
        <v>20</v>
      </c>
      <c r="AD82" t="s">
        <v>77</v>
      </c>
      <c r="AE82" t="s">
        <v>78</v>
      </c>
      <c r="AF82">
        <v>40</v>
      </c>
      <c r="AG82" s="3">
        <v>0.29166666666666669</v>
      </c>
      <c r="AH82" s="3">
        <v>0.64583333333333337</v>
      </c>
      <c r="AI82" s="4">
        <v>13.34</v>
      </c>
      <c r="AM82" t="s">
        <v>80</v>
      </c>
      <c r="AO82" t="s">
        <v>81</v>
      </c>
      <c r="AR82" t="s">
        <v>80</v>
      </c>
      <c r="AT82" t="s">
        <v>80</v>
      </c>
      <c r="AW82" t="s">
        <v>71</v>
      </c>
      <c r="AX82">
        <v>3</v>
      </c>
      <c r="AY82" t="s">
        <v>400</v>
      </c>
      <c r="AZ82" t="s">
        <v>403</v>
      </c>
      <c r="BA82" t="s">
        <v>147</v>
      </c>
      <c r="BB82">
        <v>98532</v>
      </c>
      <c r="BC82" t="s">
        <v>77</v>
      </c>
      <c r="BD82" t="s">
        <v>5985</v>
      </c>
    </row>
    <row r="83" spans="1:57" x14ac:dyDescent="0.25">
      <c r="A83" t="s">
        <v>1865</v>
      </c>
      <c r="B83" s="1">
        <v>43389</v>
      </c>
      <c r="C83" t="s">
        <v>60</v>
      </c>
      <c r="D83" s="2">
        <v>43342.67627314815</v>
      </c>
      <c r="E83" t="s">
        <v>61</v>
      </c>
      <c r="F83" s="1">
        <v>43417</v>
      </c>
      <c r="G83" s="1">
        <v>43585</v>
      </c>
      <c r="H83" t="s">
        <v>1866</v>
      </c>
      <c r="J83" t="s">
        <v>1867</v>
      </c>
      <c r="L83" t="s">
        <v>1868</v>
      </c>
      <c r="M83" t="s">
        <v>90</v>
      </c>
      <c r="N83">
        <v>78382</v>
      </c>
      <c r="O83" t="s">
        <v>68</v>
      </c>
      <c r="Q83" t="s">
        <v>1869</v>
      </c>
      <c r="S83" t="s">
        <v>80</v>
      </c>
      <c r="U83" t="s">
        <v>108</v>
      </c>
      <c r="X83" t="s">
        <v>1870</v>
      </c>
      <c r="Y83" t="str">
        <f>"45-3011"</f>
        <v>45-3011</v>
      </c>
      <c r="Z83" t="s">
        <v>1871</v>
      </c>
      <c r="AA83">
        <v>114112</v>
      </c>
      <c r="AB83">
        <v>12</v>
      </c>
      <c r="AC83">
        <v>12</v>
      </c>
      <c r="AD83" t="s">
        <v>77</v>
      </c>
      <c r="AE83" t="s">
        <v>78</v>
      </c>
      <c r="AF83">
        <v>40</v>
      </c>
      <c r="AG83" s="3">
        <v>0.29166666666666669</v>
      </c>
      <c r="AH83" s="3">
        <v>0.64583333333333337</v>
      </c>
      <c r="AI83" s="5">
        <v>11</v>
      </c>
      <c r="AJ83">
        <v>16.5</v>
      </c>
      <c r="AK83">
        <v>16.5</v>
      </c>
      <c r="AL83" t="s">
        <v>79</v>
      </c>
      <c r="AM83" t="s">
        <v>80</v>
      </c>
      <c r="AO83" t="s">
        <v>81</v>
      </c>
      <c r="AR83" t="s">
        <v>80</v>
      </c>
      <c r="AT83" t="s">
        <v>80</v>
      </c>
      <c r="AW83" t="s">
        <v>71</v>
      </c>
      <c r="AX83">
        <v>3</v>
      </c>
      <c r="AY83" t="s">
        <v>1868</v>
      </c>
      <c r="AZ83" t="s">
        <v>1872</v>
      </c>
      <c r="BA83" t="s">
        <v>90</v>
      </c>
      <c r="BB83">
        <v>78382</v>
      </c>
      <c r="BC83" t="s">
        <v>77</v>
      </c>
    </row>
    <row r="84" spans="1:57" x14ac:dyDescent="0.25">
      <c r="A84" t="s">
        <v>456</v>
      </c>
      <c r="B84" s="1">
        <v>43382</v>
      </c>
      <c r="C84" t="s">
        <v>60</v>
      </c>
      <c r="D84" s="2">
        <v>43310.637245370373</v>
      </c>
      <c r="E84" t="s">
        <v>115</v>
      </c>
      <c r="H84" t="s">
        <v>457</v>
      </c>
      <c r="J84" t="s">
        <v>458</v>
      </c>
      <c r="L84" t="s">
        <v>459</v>
      </c>
      <c r="M84" t="s">
        <v>336</v>
      </c>
      <c r="N84">
        <v>11234</v>
      </c>
      <c r="O84" t="s">
        <v>68</v>
      </c>
      <c r="Q84" t="s">
        <v>460</v>
      </c>
      <c r="S84" t="s">
        <v>80</v>
      </c>
      <c r="U84" t="s">
        <v>108</v>
      </c>
      <c r="X84" t="s">
        <v>461</v>
      </c>
      <c r="Y84" t="str">
        <f>"39-9011"</f>
        <v>39-9011</v>
      </c>
      <c r="Z84" t="s">
        <v>462</v>
      </c>
      <c r="AA84">
        <v>8141</v>
      </c>
      <c r="AB84">
        <v>1</v>
      </c>
      <c r="AD84" t="s">
        <v>77</v>
      </c>
      <c r="AE84" t="s">
        <v>438</v>
      </c>
      <c r="AF84">
        <v>40</v>
      </c>
      <c r="AG84" s="3">
        <v>0.33333333333333331</v>
      </c>
      <c r="AH84" s="3">
        <v>0.66666666666666663</v>
      </c>
      <c r="AI84" s="5">
        <v>15</v>
      </c>
      <c r="AJ84">
        <v>22.5</v>
      </c>
      <c r="AK84">
        <v>30</v>
      </c>
      <c r="AL84" t="s">
        <v>79</v>
      </c>
      <c r="AM84" t="s">
        <v>80</v>
      </c>
      <c r="AO84" t="s">
        <v>173</v>
      </c>
      <c r="AR84" t="s">
        <v>80</v>
      </c>
      <c r="AT84" t="s">
        <v>80</v>
      </c>
      <c r="AW84" t="s">
        <v>80</v>
      </c>
      <c r="AY84" t="s">
        <v>463</v>
      </c>
      <c r="AZ84" t="s">
        <v>464</v>
      </c>
      <c r="BA84" t="s">
        <v>336</v>
      </c>
      <c r="BB84">
        <v>11234</v>
      </c>
      <c r="BC84" t="s">
        <v>83</v>
      </c>
    </row>
    <row r="85" spans="1:57" x14ac:dyDescent="0.25">
      <c r="A85" t="s">
        <v>441</v>
      </c>
      <c r="B85" s="1">
        <v>43382</v>
      </c>
      <c r="C85" t="s">
        <v>60</v>
      </c>
      <c r="D85" s="2">
        <v>43311.503078703703</v>
      </c>
      <c r="E85" t="s">
        <v>61</v>
      </c>
      <c r="F85" s="1">
        <v>43388</v>
      </c>
      <c r="G85" s="1">
        <v>43616</v>
      </c>
      <c r="H85" t="s">
        <v>442</v>
      </c>
      <c r="J85" t="s">
        <v>443</v>
      </c>
      <c r="L85" t="s">
        <v>444</v>
      </c>
      <c r="M85" t="s">
        <v>119</v>
      </c>
      <c r="N85">
        <v>33935</v>
      </c>
      <c r="O85" t="s">
        <v>68</v>
      </c>
      <c r="Q85" t="s">
        <v>445</v>
      </c>
      <c r="S85" t="s">
        <v>80</v>
      </c>
      <c r="U85" t="s">
        <v>108</v>
      </c>
      <c r="X85" t="s">
        <v>92</v>
      </c>
      <c r="Y85" t="str">
        <f>"47-2061"</f>
        <v>47-2061</v>
      </c>
      <c r="Z85" t="s">
        <v>92</v>
      </c>
      <c r="AA85">
        <v>23712</v>
      </c>
      <c r="AB85">
        <v>12</v>
      </c>
      <c r="AC85">
        <v>12</v>
      </c>
      <c r="AD85" t="s">
        <v>77</v>
      </c>
      <c r="AE85" t="s">
        <v>78</v>
      </c>
      <c r="AF85">
        <v>40</v>
      </c>
      <c r="AG85" s="3">
        <v>0.29166666666666669</v>
      </c>
      <c r="AH85" s="3">
        <v>0.66666666666666663</v>
      </c>
      <c r="AI85" s="4">
        <v>14.38</v>
      </c>
      <c r="AM85" t="s">
        <v>80</v>
      </c>
      <c r="AO85" t="s">
        <v>81</v>
      </c>
      <c r="AR85" t="s">
        <v>80</v>
      </c>
      <c r="AT85" t="s">
        <v>80</v>
      </c>
      <c r="AW85" t="s">
        <v>80</v>
      </c>
      <c r="AY85" t="s">
        <v>444</v>
      </c>
      <c r="AZ85" t="s">
        <v>446</v>
      </c>
      <c r="BA85" t="s">
        <v>119</v>
      </c>
      <c r="BB85">
        <v>33935</v>
      </c>
      <c r="BC85" t="s">
        <v>77</v>
      </c>
      <c r="BD85" t="s">
        <v>447</v>
      </c>
      <c r="BE85" t="s">
        <v>447</v>
      </c>
    </row>
    <row r="86" spans="1:57" x14ac:dyDescent="0.25">
      <c r="A86" t="s">
        <v>6868</v>
      </c>
      <c r="B86" s="1">
        <v>43410</v>
      </c>
      <c r="C86" t="s">
        <v>60</v>
      </c>
      <c r="D86" s="2">
        <v>43361.613761574074</v>
      </c>
      <c r="E86" t="s">
        <v>61</v>
      </c>
      <c r="F86" s="1">
        <v>43439</v>
      </c>
      <c r="G86" s="1">
        <v>43571</v>
      </c>
      <c r="H86" t="s">
        <v>3100</v>
      </c>
      <c r="I86" t="s">
        <v>3101</v>
      </c>
      <c r="J86" t="s">
        <v>3102</v>
      </c>
      <c r="L86" t="s">
        <v>3103</v>
      </c>
      <c r="M86" t="s">
        <v>128</v>
      </c>
      <c r="N86">
        <v>60606</v>
      </c>
      <c r="O86" t="s">
        <v>68</v>
      </c>
      <c r="Q86" t="s">
        <v>3104</v>
      </c>
      <c r="S86" t="s">
        <v>71</v>
      </c>
      <c r="T86" t="s">
        <v>2832</v>
      </c>
      <c r="U86" t="s">
        <v>2833</v>
      </c>
      <c r="V86" t="s">
        <v>2834</v>
      </c>
      <c r="W86" t="s">
        <v>67</v>
      </c>
      <c r="X86" t="s">
        <v>6869</v>
      </c>
      <c r="Y86" t="str">
        <f>"37-2012"</f>
        <v>37-2012</v>
      </c>
      <c r="Z86" t="s">
        <v>268</v>
      </c>
      <c r="AA86">
        <v>72111</v>
      </c>
      <c r="AB86">
        <v>40</v>
      </c>
      <c r="AC86">
        <v>40</v>
      </c>
      <c r="AD86" t="s">
        <v>77</v>
      </c>
      <c r="AE86" t="s">
        <v>96</v>
      </c>
      <c r="AF86">
        <v>35</v>
      </c>
      <c r="AG86" s="3">
        <v>0.35416666666666669</v>
      </c>
      <c r="AH86" s="3">
        <v>0.6875</v>
      </c>
      <c r="AI86" s="4">
        <v>14.13</v>
      </c>
      <c r="AJ86">
        <v>21.2</v>
      </c>
      <c r="AL86" t="s">
        <v>79</v>
      </c>
      <c r="AM86" t="s">
        <v>80</v>
      </c>
      <c r="AO86" t="s">
        <v>81</v>
      </c>
      <c r="AR86" t="s">
        <v>80</v>
      </c>
      <c r="AT86" t="s">
        <v>80</v>
      </c>
      <c r="AW86" t="s">
        <v>80</v>
      </c>
      <c r="AY86" t="s">
        <v>3106</v>
      </c>
      <c r="AZ86" t="s">
        <v>82</v>
      </c>
      <c r="BA86" t="s">
        <v>67</v>
      </c>
      <c r="BB86">
        <v>81620</v>
      </c>
      <c r="BC86" t="s">
        <v>83</v>
      </c>
    </row>
    <row r="87" spans="1:57" x14ac:dyDescent="0.25">
      <c r="A87" t="s">
        <v>3053</v>
      </c>
      <c r="B87" s="1">
        <v>43389</v>
      </c>
      <c r="C87" t="s">
        <v>60</v>
      </c>
      <c r="D87" s="2">
        <v>43320.633298611108</v>
      </c>
      <c r="E87" t="s">
        <v>130</v>
      </c>
      <c r="F87" s="1">
        <v>43405</v>
      </c>
      <c r="G87" s="1">
        <v>43556</v>
      </c>
      <c r="H87" t="s">
        <v>3054</v>
      </c>
      <c r="J87" t="s">
        <v>3055</v>
      </c>
      <c r="L87" t="s">
        <v>419</v>
      </c>
      <c r="M87" t="s">
        <v>354</v>
      </c>
      <c r="N87">
        <v>74146</v>
      </c>
      <c r="O87" t="s">
        <v>68</v>
      </c>
      <c r="Q87" t="s">
        <v>3056</v>
      </c>
      <c r="S87" t="s">
        <v>80</v>
      </c>
      <c r="U87" t="s">
        <v>108</v>
      </c>
      <c r="X87" t="s">
        <v>3057</v>
      </c>
      <c r="Y87" t="str">
        <f>"49-9098"</f>
        <v>49-9098</v>
      </c>
      <c r="Z87" t="s">
        <v>482</v>
      </c>
      <c r="AA87">
        <v>811118</v>
      </c>
      <c r="AB87">
        <v>6</v>
      </c>
      <c r="AC87">
        <v>3</v>
      </c>
      <c r="AD87" t="s">
        <v>77</v>
      </c>
      <c r="AE87" t="s">
        <v>78</v>
      </c>
      <c r="AF87">
        <v>40</v>
      </c>
      <c r="AG87" s="3">
        <v>0.33333333333333331</v>
      </c>
      <c r="AH87" s="3">
        <v>0.66666666666666663</v>
      </c>
      <c r="AI87" s="4">
        <v>14.17</v>
      </c>
      <c r="AJ87">
        <v>21.26</v>
      </c>
      <c r="AK87">
        <v>21.26</v>
      </c>
      <c r="AL87" t="s">
        <v>79</v>
      </c>
      <c r="AM87" t="s">
        <v>80</v>
      </c>
      <c r="AO87" t="s">
        <v>81</v>
      </c>
      <c r="AR87" t="s">
        <v>80</v>
      </c>
      <c r="AT87" t="s">
        <v>80</v>
      </c>
      <c r="AW87" t="s">
        <v>80</v>
      </c>
      <c r="AY87" t="s">
        <v>428</v>
      </c>
      <c r="AZ87" t="s">
        <v>2446</v>
      </c>
      <c r="BA87" t="s">
        <v>354</v>
      </c>
      <c r="BB87">
        <v>74146</v>
      </c>
      <c r="BC87" t="s">
        <v>83</v>
      </c>
    </row>
    <row r="88" spans="1:57" x14ac:dyDescent="0.25">
      <c r="A88" t="s">
        <v>8121</v>
      </c>
      <c r="B88" s="1">
        <v>43445</v>
      </c>
      <c r="C88" t="s">
        <v>60</v>
      </c>
      <c r="D88" s="2">
        <v>43407.000300925924</v>
      </c>
      <c r="E88" t="s">
        <v>61</v>
      </c>
      <c r="F88" s="1">
        <v>43497</v>
      </c>
      <c r="G88" s="1">
        <v>43769</v>
      </c>
      <c r="H88" t="s">
        <v>8122</v>
      </c>
      <c r="J88" t="s">
        <v>8123</v>
      </c>
      <c r="L88" t="s">
        <v>2465</v>
      </c>
      <c r="M88" t="s">
        <v>879</v>
      </c>
      <c r="N88">
        <v>63301</v>
      </c>
      <c r="O88" t="s">
        <v>68</v>
      </c>
      <c r="Q88" t="s">
        <v>8124</v>
      </c>
      <c r="S88" t="s">
        <v>71</v>
      </c>
      <c r="T88" t="s">
        <v>2456</v>
      </c>
      <c r="U88" t="s">
        <v>2457</v>
      </c>
      <c r="V88" t="s">
        <v>2458</v>
      </c>
      <c r="W88" t="s">
        <v>879</v>
      </c>
      <c r="X88" t="s">
        <v>754</v>
      </c>
      <c r="Y88" t="str">
        <f>"37-3011"</f>
        <v>37-3011</v>
      </c>
      <c r="Z88" t="s">
        <v>454</v>
      </c>
      <c r="AA88">
        <v>561730</v>
      </c>
      <c r="AB88">
        <v>125</v>
      </c>
      <c r="AC88">
        <v>125</v>
      </c>
      <c r="AD88" t="s">
        <v>77</v>
      </c>
      <c r="AE88" t="s">
        <v>78</v>
      </c>
      <c r="AF88">
        <v>35</v>
      </c>
      <c r="AG88" s="3">
        <v>0.29166666666666669</v>
      </c>
      <c r="AH88" s="3">
        <v>0.625</v>
      </c>
      <c r="AI88" s="4">
        <v>14.52</v>
      </c>
      <c r="AL88" t="s">
        <v>79</v>
      </c>
      <c r="AM88" t="s">
        <v>80</v>
      </c>
      <c r="AO88" t="s">
        <v>81</v>
      </c>
      <c r="AR88" t="s">
        <v>80</v>
      </c>
      <c r="AT88" t="s">
        <v>80</v>
      </c>
      <c r="AW88" t="s">
        <v>80</v>
      </c>
      <c r="AY88" t="s">
        <v>2465</v>
      </c>
      <c r="AZ88" t="s">
        <v>2465</v>
      </c>
      <c r="BA88" t="s">
        <v>879</v>
      </c>
      <c r="BB88">
        <v>63301</v>
      </c>
      <c r="BC88" t="s">
        <v>77</v>
      </c>
    </row>
    <row r="89" spans="1:57" x14ac:dyDescent="0.25">
      <c r="A89" t="s">
        <v>3492</v>
      </c>
      <c r="B89" s="1">
        <v>43445</v>
      </c>
      <c r="C89" t="s">
        <v>60</v>
      </c>
      <c r="D89" s="2">
        <v>43313.739571759259</v>
      </c>
      <c r="E89" t="s">
        <v>115</v>
      </c>
      <c r="H89" t="s">
        <v>3493</v>
      </c>
      <c r="J89" t="s">
        <v>1300</v>
      </c>
      <c r="L89" t="s">
        <v>1301</v>
      </c>
      <c r="M89" t="s">
        <v>90</v>
      </c>
      <c r="N89">
        <v>78362</v>
      </c>
      <c r="O89" t="s">
        <v>68</v>
      </c>
      <c r="Q89" t="s">
        <v>3494</v>
      </c>
      <c r="S89" t="s">
        <v>80</v>
      </c>
      <c r="U89" t="s">
        <v>108</v>
      </c>
      <c r="X89" t="s">
        <v>3495</v>
      </c>
      <c r="Y89" t="str">
        <f>"51-4121"</f>
        <v>51-4121</v>
      </c>
      <c r="Z89" t="s">
        <v>426</v>
      </c>
      <c r="AA89">
        <v>238220</v>
      </c>
      <c r="AB89">
        <v>184</v>
      </c>
      <c r="AD89" t="s">
        <v>77</v>
      </c>
      <c r="AE89" t="s">
        <v>438</v>
      </c>
      <c r="AF89">
        <v>40</v>
      </c>
      <c r="AG89" s="3">
        <v>0.29166666666666669</v>
      </c>
      <c r="AH89" s="3">
        <v>0.70833333333333337</v>
      </c>
      <c r="AI89" s="4">
        <v>27.46</v>
      </c>
      <c r="AJ89">
        <v>41.19</v>
      </c>
      <c r="AL89" t="s">
        <v>79</v>
      </c>
      <c r="AM89" t="s">
        <v>80</v>
      </c>
      <c r="AO89" t="s">
        <v>81</v>
      </c>
      <c r="AP89" t="s">
        <v>69</v>
      </c>
      <c r="AQ89" t="s">
        <v>69</v>
      </c>
      <c r="AR89" t="s">
        <v>80</v>
      </c>
      <c r="AT89" t="s">
        <v>80</v>
      </c>
      <c r="AW89" t="s">
        <v>71</v>
      </c>
      <c r="AX89">
        <v>12</v>
      </c>
      <c r="AY89" t="s">
        <v>3496</v>
      </c>
      <c r="AZ89" t="s">
        <v>975</v>
      </c>
      <c r="BA89" t="s">
        <v>99</v>
      </c>
      <c r="BB89">
        <v>70669</v>
      </c>
      <c r="BC89" t="s">
        <v>77</v>
      </c>
    </row>
    <row r="90" spans="1:57" x14ac:dyDescent="0.25">
      <c r="A90" t="s">
        <v>4120</v>
      </c>
      <c r="B90" s="1">
        <v>43377</v>
      </c>
      <c r="C90" t="s">
        <v>60</v>
      </c>
      <c r="D90" s="2">
        <v>43313.615787037037</v>
      </c>
      <c r="E90" t="s">
        <v>61</v>
      </c>
      <c r="F90" s="1">
        <v>43398</v>
      </c>
      <c r="G90" s="1">
        <v>43555</v>
      </c>
      <c r="H90" t="s">
        <v>4121</v>
      </c>
      <c r="J90" t="s">
        <v>4122</v>
      </c>
      <c r="L90" t="s">
        <v>4123</v>
      </c>
      <c r="M90" t="s">
        <v>240</v>
      </c>
      <c r="N90">
        <v>30305</v>
      </c>
      <c r="O90" t="s">
        <v>68</v>
      </c>
      <c r="Q90" t="s">
        <v>4124</v>
      </c>
      <c r="S90" t="s">
        <v>71</v>
      </c>
      <c r="T90" t="s">
        <v>750</v>
      </c>
      <c r="U90" t="s">
        <v>1198</v>
      </c>
      <c r="V90" t="s">
        <v>803</v>
      </c>
      <c r="W90" t="s">
        <v>753</v>
      </c>
      <c r="X90" t="s">
        <v>666</v>
      </c>
      <c r="Y90" t="str">
        <f>"47-2061"</f>
        <v>47-2061</v>
      </c>
      <c r="Z90" t="s">
        <v>92</v>
      </c>
      <c r="AA90">
        <v>23611</v>
      </c>
      <c r="AB90">
        <v>16</v>
      </c>
      <c r="AC90">
        <v>16</v>
      </c>
      <c r="AD90" t="s">
        <v>77</v>
      </c>
      <c r="AE90" t="s">
        <v>78</v>
      </c>
      <c r="AF90">
        <v>40</v>
      </c>
      <c r="AG90" s="3">
        <v>0.33333333333333331</v>
      </c>
      <c r="AH90" s="3">
        <v>0.6875</v>
      </c>
      <c r="AI90" s="4">
        <v>18.52</v>
      </c>
      <c r="AJ90">
        <v>27.78</v>
      </c>
      <c r="AL90" t="s">
        <v>79</v>
      </c>
      <c r="AM90" t="s">
        <v>80</v>
      </c>
      <c r="AO90" t="s">
        <v>81</v>
      </c>
      <c r="AR90" t="s">
        <v>80</v>
      </c>
      <c r="AT90" t="s">
        <v>80</v>
      </c>
      <c r="AW90" t="s">
        <v>80</v>
      </c>
      <c r="AY90" t="s">
        <v>4125</v>
      </c>
      <c r="AZ90" t="s">
        <v>1756</v>
      </c>
      <c r="BA90" t="s">
        <v>1752</v>
      </c>
      <c r="BB90">
        <v>83001</v>
      </c>
      <c r="BC90" t="s">
        <v>77</v>
      </c>
    </row>
    <row r="91" spans="1:57" x14ac:dyDescent="0.25">
      <c r="A91" t="s">
        <v>3795</v>
      </c>
      <c r="B91" s="1">
        <v>43452</v>
      </c>
      <c r="C91" t="s">
        <v>60</v>
      </c>
      <c r="D91" s="2">
        <v>43421.001770833333</v>
      </c>
      <c r="E91" t="s">
        <v>757</v>
      </c>
      <c r="F91" s="1">
        <v>43511</v>
      </c>
      <c r="G91" s="1">
        <v>43814</v>
      </c>
      <c r="H91" t="s">
        <v>3796</v>
      </c>
      <c r="J91" t="s">
        <v>3797</v>
      </c>
      <c r="K91" t="s">
        <v>3798</v>
      </c>
      <c r="L91" t="s">
        <v>3799</v>
      </c>
      <c r="M91" t="s">
        <v>324</v>
      </c>
      <c r="N91">
        <v>71601</v>
      </c>
      <c r="O91" t="s">
        <v>68</v>
      </c>
      <c r="Q91" t="s">
        <v>3800</v>
      </c>
      <c r="S91" t="s">
        <v>71</v>
      </c>
      <c r="T91" t="s">
        <v>1522</v>
      </c>
      <c r="U91" t="s">
        <v>1523</v>
      </c>
      <c r="V91" t="s">
        <v>1524</v>
      </c>
      <c r="W91" t="s">
        <v>753</v>
      </c>
      <c r="X91" t="s">
        <v>92</v>
      </c>
      <c r="Y91" t="str">
        <f>"47-2061"</f>
        <v>47-2061</v>
      </c>
      <c r="Z91" t="s">
        <v>92</v>
      </c>
      <c r="AA91">
        <v>236220</v>
      </c>
      <c r="AB91">
        <v>30</v>
      </c>
      <c r="AC91">
        <v>30</v>
      </c>
      <c r="AD91" t="s">
        <v>77</v>
      </c>
      <c r="AE91" t="s">
        <v>96</v>
      </c>
      <c r="AF91">
        <v>40</v>
      </c>
      <c r="AG91" s="3">
        <v>0.29166666666666669</v>
      </c>
      <c r="AH91" s="3">
        <v>0.70833333333333337</v>
      </c>
      <c r="AI91" s="4">
        <v>14.67</v>
      </c>
      <c r="AJ91">
        <v>22.01</v>
      </c>
      <c r="AK91">
        <v>22.01</v>
      </c>
      <c r="AL91" t="s">
        <v>79</v>
      </c>
      <c r="AM91" t="s">
        <v>80</v>
      </c>
      <c r="AO91" t="s">
        <v>81</v>
      </c>
      <c r="AR91" t="s">
        <v>80</v>
      </c>
      <c r="AT91" t="s">
        <v>80</v>
      </c>
      <c r="AW91" t="s">
        <v>71</v>
      </c>
      <c r="AX91">
        <v>1</v>
      </c>
      <c r="AY91" t="s">
        <v>3799</v>
      </c>
      <c r="AZ91" t="s">
        <v>278</v>
      </c>
      <c r="BA91" t="s">
        <v>324</v>
      </c>
      <c r="BB91">
        <v>71601</v>
      </c>
      <c r="BC91" t="s">
        <v>77</v>
      </c>
    </row>
    <row r="92" spans="1:57" x14ac:dyDescent="0.25">
      <c r="A92" t="s">
        <v>2947</v>
      </c>
      <c r="B92" s="1">
        <v>43397</v>
      </c>
      <c r="C92" t="s">
        <v>60</v>
      </c>
      <c r="D92" s="2">
        <v>43342.541608796295</v>
      </c>
      <c r="E92" t="s">
        <v>115</v>
      </c>
      <c r="H92" t="s">
        <v>2948</v>
      </c>
      <c r="I92" t="s">
        <v>2948</v>
      </c>
      <c r="J92" t="s">
        <v>2949</v>
      </c>
      <c r="K92" t="s">
        <v>69</v>
      </c>
      <c r="L92" t="s">
        <v>1511</v>
      </c>
      <c r="M92" t="s">
        <v>261</v>
      </c>
      <c r="N92">
        <v>85204</v>
      </c>
      <c r="O92" t="s">
        <v>68</v>
      </c>
      <c r="P92" t="s">
        <v>276</v>
      </c>
      <c r="Q92" t="s">
        <v>2086</v>
      </c>
      <c r="S92" t="s">
        <v>80</v>
      </c>
      <c r="U92" t="s">
        <v>108</v>
      </c>
      <c r="X92" t="s">
        <v>2950</v>
      </c>
      <c r="Y92" t="str">
        <f>"35-3022"</f>
        <v>35-3022</v>
      </c>
      <c r="Z92" t="s">
        <v>307</v>
      </c>
      <c r="AA92">
        <v>722211</v>
      </c>
      <c r="AB92">
        <v>14</v>
      </c>
      <c r="AD92" t="s">
        <v>77</v>
      </c>
      <c r="AE92" t="s">
        <v>96</v>
      </c>
      <c r="AF92">
        <v>40</v>
      </c>
      <c r="AG92" s="3">
        <v>0.41666666666666669</v>
      </c>
      <c r="AH92" s="3">
        <v>0.79166666666666663</v>
      </c>
      <c r="AI92" s="4">
        <v>11.77</v>
      </c>
      <c r="AL92" t="s">
        <v>79</v>
      </c>
      <c r="AM92" t="s">
        <v>80</v>
      </c>
      <c r="AO92" t="s">
        <v>81</v>
      </c>
      <c r="AP92" t="s">
        <v>276</v>
      </c>
      <c r="AQ92" t="s">
        <v>276</v>
      </c>
      <c r="AR92" t="s">
        <v>80</v>
      </c>
      <c r="AT92" t="s">
        <v>80</v>
      </c>
      <c r="AW92" t="s">
        <v>80</v>
      </c>
      <c r="AY92" t="s">
        <v>1511</v>
      </c>
      <c r="AZ92" t="s">
        <v>2951</v>
      </c>
      <c r="BA92" t="s">
        <v>261</v>
      </c>
      <c r="BB92">
        <v>85204</v>
      </c>
      <c r="BC92" t="s">
        <v>77</v>
      </c>
    </row>
    <row r="93" spans="1:57" x14ac:dyDescent="0.25">
      <c r="A93" t="s">
        <v>2549</v>
      </c>
      <c r="B93" s="1">
        <v>43453</v>
      </c>
      <c r="C93" t="s">
        <v>60</v>
      </c>
      <c r="D93" s="2">
        <v>43421.000092592592</v>
      </c>
      <c r="E93" t="s">
        <v>757</v>
      </c>
      <c r="F93" s="1">
        <v>43511</v>
      </c>
      <c r="G93" s="1">
        <v>43814</v>
      </c>
      <c r="H93" t="s">
        <v>2550</v>
      </c>
      <c r="J93" t="s">
        <v>2551</v>
      </c>
      <c r="K93" t="s">
        <v>2552</v>
      </c>
      <c r="L93" t="s">
        <v>2553</v>
      </c>
      <c r="M93" t="s">
        <v>753</v>
      </c>
      <c r="N93">
        <v>23035</v>
      </c>
      <c r="O93" t="s">
        <v>68</v>
      </c>
      <c r="Q93" t="s">
        <v>2554</v>
      </c>
      <c r="S93" t="s">
        <v>71</v>
      </c>
      <c r="T93" t="s">
        <v>1522</v>
      </c>
      <c r="U93" t="s">
        <v>1523</v>
      </c>
      <c r="V93" t="s">
        <v>1524</v>
      </c>
      <c r="W93" t="s">
        <v>753</v>
      </c>
      <c r="X93" t="s">
        <v>2555</v>
      </c>
      <c r="Y93" t="str">
        <f>"47-2061"</f>
        <v>47-2061</v>
      </c>
      <c r="Z93" t="s">
        <v>92</v>
      </c>
      <c r="AA93">
        <v>238990</v>
      </c>
      <c r="AB93">
        <v>8</v>
      </c>
      <c r="AC93">
        <v>8</v>
      </c>
      <c r="AD93" t="s">
        <v>77</v>
      </c>
      <c r="AE93" t="s">
        <v>96</v>
      </c>
      <c r="AF93">
        <v>40</v>
      </c>
      <c r="AG93" s="3">
        <v>0.33333333333333331</v>
      </c>
      <c r="AH93" s="3">
        <v>0.6875</v>
      </c>
      <c r="AI93" s="4">
        <v>13.54</v>
      </c>
      <c r="AJ93">
        <v>20.309999999999999</v>
      </c>
      <c r="AK93">
        <v>20.309999999999999</v>
      </c>
      <c r="AL93" t="s">
        <v>79</v>
      </c>
      <c r="AM93" t="s">
        <v>80</v>
      </c>
      <c r="AO93" t="s">
        <v>81</v>
      </c>
      <c r="AR93" t="s">
        <v>80</v>
      </c>
      <c r="AT93" t="s">
        <v>80</v>
      </c>
      <c r="AW93" t="s">
        <v>80</v>
      </c>
      <c r="AY93" t="s">
        <v>2553</v>
      </c>
      <c r="AZ93" t="s">
        <v>2556</v>
      </c>
      <c r="BA93" t="s">
        <v>753</v>
      </c>
      <c r="BB93">
        <v>23035</v>
      </c>
      <c r="BC93" t="s">
        <v>77</v>
      </c>
    </row>
    <row r="94" spans="1:57" x14ac:dyDescent="0.25">
      <c r="A94" t="s">
        <v>2683</v>
      </c>
      <c r="B94" s="1">
        <v>43451</v>
      </c>
      <c r="C94" t="s">
        <v>60</v>
      </c>
      <c r="D94" s="2">
        <v>43407.00472222222</v>
      </c>
      <c r="E94" t="s">
        <v>61</v>
      </c>
      <c r="F94" s="1">
        <v>43497</v>
      </c>
      <c r="G94" s="1">
        <v>43798</v>
      </c>
      <c r="H94" t="s">
        <v>2684</v>
      </c>
      <c r="J94" t="s">
        <v>2685</v>
      </c>
      <c r="L94" t="s">
        <v>2686</v>
      </c>
      <c r="M94" t="s">
        <v>90</v>
      </c>
      <c r="N94">
        <v>78130</v>
      </c>
      <c r="O94" t="s">
        <v>68</v>
      </c>
      <c r="Q94" t="s">
        <v>2687</v>
      </c>
      <c r="S94" t="s">
        <v>71</v>
      </c>
      <c r="T94" t="s">
        <v>1251</v>
      </c>
      <c r="U94" t="s">
        <v>817</v>
      </c>
      <c r="V94" t="s">
        <v>640</v>
      </c>
      <c r="W94" t="s">
        <v>90</v>
      </c>
      <c r="X94" t="s">
        <v>754</v>
      </c>
      <c r="Y94" t="str">
        <f>"37-3011"</f>
        <v>37-3011</v>
      </c>
      <c r="Z94" t="s">
        <v>454</v>
      </c>
      <c r="AA94">
        <v>561730</v>
      </c>
      <c r="AB94">
        <v>25</v>
      </c>
      <c r="AC94">
        <v>25</v>
      </c>
      <c r="AD94" t="s">
        <v>77</v>
      </c>
      <c r="AE94" t="s">
        <v>96</v>
      </c>
      <c r="AF94">
        <v>40</v>
      </c>
      <c r="AG94" s="3">
        <v>0.33333333333333331</v>
      </c>
      <c r="AH94" s="3">
        <v>0.70833333333333337</v>
      </c>
      <c r="AI94" s="4">
        <v>13.3</v>
      </c>
      <c r="AJ94">
        <v>19.95</v>
      </c>
      <c r="AL94" t="s">
        <v>79</v>
      </c>
      <c r="AM94" t="s">
        <v>80</v>
      </c>
      <c r="AO94" t="s">
        <v>81</v>
      </c>
      <c r="AR94" t="s">
        <v>80</v>
      </c>
      <c r="AT94" t="s">
        <v>80</v>
      </c>
      <c r="AW94" t="s">
        <v>80</v>
      </c>
      <c r="AY94" t="s">
        <v>2686</v>
      </c>
      <c r="AZ94" t="s">
        <v>2688</v>
      </c>
      <c r="BA94" t="s">
        <v>90</v>
      </c>
      <c r="BB94">
        <v>78130</v>
      </c>
      <c r="BC94" t="s">
        <v>77</v>
      </c>
    </row>
    <row r="95" spans="1:57" x14ac:dyDescent="0.25">
      <c r="A95" t="s">
        <v>2452</v>
      </c>
      <c r="B95" s="1">
        <v>43438</v>
      </c>
      <c r="C95" t="s">
        <v>60</v>
      </c>
      <c r="D95" s="2">
        <v>43407.001331018517</v>
      </c>
      <c r="E95" t="s">
        <v>61</v>
      </c>
      <c r="F95" s="1">
        <v>43497</v>
      </c>
      <c r="G95" s="1">
        <v>43769</v>
      </c>
      <c r="H95" t="s">
        <v>2453</v>
      </c>
      <c r="J95" t="s">
        <v>2454</v>
      </c>
      <c r="L95" t="s">
        <v>882</v>
      </c>
      <c r="M95" t="s">
        <v>879</v>
      </c>
      <c r="N95">
        <v>63114</v>
      </c>
      <c r="O95" t="s">
        <v>68</v>
      </c>
      <c r="Q95" t="s">
        <v>2455</v>
      </c>
      <c r="S95" t="s">
        <v>71</v>
      </c>
      <c r="T95" t="s">
        <v>2456</v>
      </c>
      <c r="U95" t="s">
        <v>2457</v>
      </c>
      <c r="V95" t="s">
        <v>2458</v>
      </c>
      <c r="W95" t="s">
        <v>879</v>
      </c>
      <c r="X95" t="s">
        <v>754</v>
      </c>
      <c r="Y95" t="str">
        <f>"37-3011"</f>
        <v>37-3011</v>
      </c>
      <c r="Z95" t="s">
        <v>454</v>
      </c>
      <c r="AA95">
        <v>561730</v>
      </c>
      <c r="AB95">
        <v>23</v>
      </c>
      <c r="AC95">
        <v>23</v>
      </c>
      <c r="AD95" t="s">
        <v>77</v>
      </c>
      <c r="AE95" t="s">
        <v>78</v>
      </c>
      <c r="AF95">
        <v>35</v>
      </c>
      <c r="AG95" s="3">
        <v>0.29166666666666669</v>
      </c>
      <c r="AH95" s="3">
        <v>0.625</v>
      </c>
      <c r="AI95" s="4">
        <v>14.52</v>
      </c>
      <c r="AL95" t="s">
        <v>79</v>
      </c>
      <c r="AM95" t="s">
        <v>80</v>
      </c>
      <c r="AO95" t="s">
        <v>81</v>
      </c>
      <c r="AR95" t="s">
        <v>80</v>
      </c>
      <c r="AT95" t="s">
        <v>80</v>
      </c>
      <c r="AW95" t="s">
        <v>80</v>
      </c>
      <c r="AY95" t="s">
        <v>882</v>
      </c>
      <c r="AZ95" t="s">
        <v>882</v>
      </c>
      <c r="BA95" t="s">
        <v>879</v>
      </c>
      <c r="BB95">
        <v>63114</v>
      </c>
      <c r="BC95" t="s">
        <v>77</v>
      </c>
    </row>
    <row r="96" spans="1:57" x14ac:dyDescent="0.25">
      <c r="A96" t="s">
        <v>8126</v>
      </c>
      <c r="B96" s="1">
        <v>43444</v>
      </c>
      <c r="C96" t="s">
        <v>60</v>
      </c>
      <c r="D96" s="2">
        <v>43407.000763888886</v>
      </c>
      <c r="E96" t="s">
        <v>61</v>
      </c>
      <c r="F96" s="1">
        <v>43497</v>
      </c>
      <c r="G96" s="1">
        <v>43769</v>
      </c>
      <c r="H96" t="s">
        <v>8127</v>
      </c>
      <c r="J96" t="s">
        <v>8128</v>
      </c>
      <c r="L96" t="s">
        <v>7158</v>
      </c>
      <c r="M96" t="s">
        <v>879</v>
      </c>
      <c r="N96">
        <v>63010</v>
      </c>
      <c r="O96" t="s">
        <v>68</v>
      </c>
      <c r="Q96" t="s">
        <v>8129</v>
      </c>
      <c r="S96" t="s">
        <v>71</v>
      </c>
      <c r="T96" t="s">
        <v>2456</v>
      </c>
      <c r="U96" t="s">
        <v>2457</v>
      </c>
      <c r="V96" t="s">
        <v>2458</v>
      </c>
      <c r="W96" t="s">
        <v>879</v>
      </c>
      <c r="X96" t="s">
        <v>754</v>
      </c>
      <c r="Y96" t="str">
        <f>"37-3011"</f>
        <v>37-3011</v>
      </c>
      <c r="Z96" t="s">
        <v>454</v>
      </c>
      <c r="AA96">
        <v>561730</v>
      </c>
      <c r="AB96">
        <v>25</v>
      </c>
      <c r="AC96">
        <v>25</v>
      </c>
      <c r="AD96" t="s">
        <v>77</v>
      </c>
      <c r="AE96" t="s">
        <v>78</v>
      </c>
      <c r="AF96">
        <v>35</v>
      </c>
      <c r="AG96" s="3">
        <v>0.29166666666666669</v>
      </c>
      <c r="AH96" s="3">
        <v>0.625</v>
      </c>
      <c r="AI96" s="4">
        <v>14.52</v>
      </c>
      <c r="AL96" t="s">
        <v>79</v>
      </c>
      <c r="AM96" t="s">
        <v>80</v>
      </c>
      <c r="AO96" t="s">
        <v>81</v>
      </c>
      <c r="AR96" t="s">
        <v>80</v>
      </c>
      <c r="AT96" t="s">
        <v>80</v>
      </c>
      <c r="AW96" t="s">
        <v>80</v>
      </c>
      <c r="AY96" t="s">
        <v>7158</v>
      </c>
      <c r="AZ96" t="s">
        <v>278</v>
      </c>
      <c r="BA96" t="s">
        <v>879</v>
      </c>
      <c r="BB96">
        <v>63010</v>
      </c>
      <c r="BC96" t="s">
        <v>77</v>
      </c>
    </row>
    <row r="97" spans="1:59" x14ac:dyDescent="0.25">
      <c r="A97" t="s">
        <v>7061</v>
      </c>
      <c r="B97" s="1">
        <v>43391</v>
      </c>
      <c r="C97" t="s">
        <v>60</v>
      </c>
      <c r="D97" s="2">
        <v>43315.763298611113</v>
      </c>
      <c r="E97" t="s">
        <v>130</v>
      </c>
      <c r="F97" s="1">
        <v>43391</v>
      </c>
      <c r="G97" s="1">
        <v>43449</v>
      </c>
      <c r="H97" t="s">
        <v>990</v>
      </c>
      <c r="I97" t="s">
        <v>69</v>
      </c>
      <c r="J97" t="s">
        <v>1004</v>
      </c>
      <c r="K97" t="s">
        <v>69</v>
      </c>
      <c r="L97" t="s">
        <v>991</v>
      </c>
      <c r="M97" t="s">
        <v>992</v>
      </c>
      <c r="N97">
        <v>51102</v>
      </c>
      <c r="O97" t="s">
        <v>68</v>
      </c>
      <c r="P97" t="s">
        <v>69</v>
      </c>
      <c r="Q97" t="s">
        <v>7062</v>
      </c>
      <c r="S97" t="s">
        <v>71</v>
      </c>
      <c r="T97" t="s">
        <v>993</v>
      </c>
      <c r="U97" t="s">
        <v>994</v>
      </c>
      <c r="V97" t="s">
        <v>7063</v>
      </c>
      <c r="W97" t="s">
        <v>653</v>
      </c>
      <c r="X97" t="s">
        <v>995</v>
      </c>
      <c r="Y97" t="str">
        <f>"51-9199"</f>
        <v>51-9199</v>
      </c>
      <c r="Z97" t="s">
        <v>996</v>
      </c>
      <c r="AA97">
        <v>327331</v>
      </c>
      <c r="AB97">
        <v>10</v>
      </c>
      <c r="AC97">
        <v>10</v>
      </c>
      <c r="AD97" t="s">
        <v>77</v>
      </c>
      <c r="AE97" t="s">
        <v>78</v>
      </c>
      <c r="AF97">
        <v>40</v>
      </c>
      <c r="AG97" s="3">
        <v>0.35416666666666669</v>
      </c>
      <c r="AH97" s="3">
        <v>0.64583333333333337</v>
      </c>
      <c r="AI97" s="4">
        <v>11.84</v>
      </c>
      <c r="AJ97">
        <v>17.760000000000002</v>
      </c>
      <c r="AK97">
        <v>17.760000000000002</v>
      </c>
      <c r="AL97" t="s">
        <v>79</v>
      </c>
      <c r="AM97" t="s">
        <v>80</v>
      </c>
      <c r="AO97" t="s">
        <v>81</v>
      </c>
      <c r="AP97" t="s">
        <v>997</v>
      </c>
      <c r="AQ97" t="s">
        <v>69</v>
      </c>
      <c r="AR97" t="s">
        <v>80</v>
      </c>
      <c r="AT97" t="s">
        <v>80</v>
      </c>
      <c r="AW97" t="s">
        <v>80</v>
      </c>
      <c r="AY97" t="s">
        <v>991</v>
      </c>
      <c r="AZ97" t="s">
        <v>7064</v>
      </c>
      <c r="BA97" t="s">
        <v>992</v>
      </c>
      <c r="BB97">
        <v>51101</v>
      </c>
      <c r="BC97" t="s">
        <v>83</v>
      </c>
    </row>
    <row r="98" spans="1:59" x14ac:dyDescent="0.25">
      <c r="A98" t="s">
        <v>3955</v>
      </c>
      <c r="B98" s="1">
        <v>43374</v>
      </c>
      <c r="C98" t="s">
        <v>60</v>
      </c>
      <c r="D98" s="2">
        <v>43329.540567129632</v>
      </c>
      <c r="E98" t="s">
        <v>130</v>
      </c>
      <c r="F98" s="1">
        <v>43419</v>
      </c>
      <c r="G98" s="1">
        <v>43556</v>
      </c>
      <c r="H98" t="s">
        <v>3956</v>
      </c>
      <c r="J98" t="s">
        <v>3957</v>
      </c>
      <c r="L98" t="s">
        <v>3958</v>
      </c>
      <c r="M98" t="s">
        <v>409</v>
      </c>
      <c r="N98">
        <v>36782</v>
      </c>
      <c r="O98" t="s">
        <v>68</v>
      </c>
      <c r="Q98" t="s">
        <v>3959</v>
      </c>
      <c r="S98" t="s">
        <v>71</v>
      </c>
      <c r="T98" t="s">
        <v>237</v>
      </c>
      <c r="U98" t="s">
        <v>326</v>
      </c>
      <c r="V98" t="s">
        <v>239</v>
      </c>
      <c r="W98" t="s">
        <v>240</v>
      </c>
      <c r="X98" t="s">
        <v>3960</v>
      </c>
      <c r="Y98" t="str">
        <f>"45-4011"</f>
        <v>45-4011</v>
      </c>
      <c r="Z98" t="s">
        <v>242</v>
      </c>
      <c r="AA98">
        <v>115310</v>
      </c>
      <c r="AB98">
        <v>130</v>
      </c>
      <c r="AC98">
        <v>129</v>
      </c>
      <c r="AD98" t="s">
        <v>77</v>
      </c>
      <c r="AE98" t="s">
        <v>78</v>
      </c>
      <c r="AF98">
        <v>40</v>
      </c>
      <c r="AG98" s="3">
        <v>0.33333333333333331</v>
      </c>
      <c r="AH98" s="3">
        <v>0.70833333333333337</v>
      </c>
      <c r="AI98" s="4">
        <v>12.84</v>
      </c>
      <c r="AJ98">
        <v>19.260000000000002</v>
      </c>
      <c r="AK98">
        <v>25.76</v>
      </c>
      <c r="AL98" t="s">
        <v>79</v>
      </c>
      <c r="AM98" t="s">
        <v>80</v>
      </c>
      <c r="AO98" t="s">
        <v>81</v>
      </c>
      <c r="AR98" t="s">
        <v>80</v>
      </c>
      <c r="AT98" t="s">
        <v>80</v>
      </c>
      <c r="AW98" t="s">
        <v>80</v>
      </c>
      <c r="AY98" t="s">
        <v>3958</v>
      </c>
      <c r="AZ98" t="s">
        <v>3961</v>
      </c>
      <c r="BA98" t="s">
        <v>409</v>
      </c>
      <c r="BB98">
        <v>36782</v>
      </c>
      <c r="BC98" t="s">
        <v>77</v>
      </c>
    </row>
    <row r="99" spans="1:59" x14ac:dyDescent="0.25">
      <c r="A99" t="s">
        <v>2827</v>
      </c>
      <c r="B99" s="1">
        <v>43395</v>
      </c>
      <c r="C99" t="s">
        <v>60</v>
      </c>
      <c r="D99" s="2">
        <v>43343.782893518517</v>
      </c>
      <c r="E99" t="s">
        <v>61</v>
      </c>
      <c r="F99" s="1">
        <v>43422</v>
      </c>
      <c r="G99" s="1">
        <v>43574</v>
      </c>
      <c r="H99" t="s">
        <v>2828</v>
      </c>
      <c r="J99" t="s">
        <v>2829</v>
      </c>
      <c r="L99" t="s">
        <v>2830</v>
      </c>
      <c r="M99" t="s">
        <v>67</v>
      </c>
      <c r="N99">
        <v>81611</v>
      </c>
      <c r="O99" t="s">
        <v>68</v>
      </c>
      <c r="Q99" t="s">
        <v>2831</v>
      </c>
      <c r="S99" t="s">
        <v>71</v>
      </c>
      <c r="T99" t="s">
        <v>2832</v>
      </c>
      <c r="U99" t="s">
        <v>2833</v>
      </c>
      <c r="V99" t="s">
        <v>2834</v>
      </c>
      <c r="W99" t="s">
        <v>67</v>
      </c>
      <c r="X99" t="s">
        <v>2835</v>
      </c>
      <c r="Y99" t="str">
        <f>"37-2012"</f>
        <v>37-2012</v>
      </c>
      <c r="Z99" t="s">
        <v>268</v>
      </c>
      <c r="AA99">
        <v>713920</v>
      </c>
      <c r="AB99">
        <v>15</v>
      </c>
      <c r="AC99">
        <v>15</v>
      </c>
      <c r="AD99" t="s">
        <v>77</v>
      </c>
      <c r="AE99" t="s">
        <v>96</v>
      </c>
      <c r="AF99">
        <v>35</v>
      </c>
      <c r="AG99" s="3">
        <v>0.33333333333333331</v>
      </c>
      <c r="AH99" s="3">
        <v>0.6875</v>
      </c>
      <c r="AI99" s="5">
        <v>16</v>
      </c>
      <c r="AJ99">
        <v>24</v>
      </c>
      <c r="AK99">
        <v>33</v>
      </c>
      <c r="AL99" t="s">
        <v>79</v>
      </c>
      <c r="AM99" t="s">
        <v>80</v>
      </c>
      <c r="AO99" t="s">
        <v>81</v>
      </c>
      <c r="AR99" t="s">
        <v>80</v>
      </c>
      <c r="AT99" t="s">
        <v>80</v>
      </c>
      <c r="AW99" t="s">
        <v>71</v>
      </c>
      <c r="AX99">
        <v>3</v>
      </c>
      <c r="AY99" t="s">
        <v>2830</v>
      </c>
      <c r="AZ99" t="s">
        <v>2836</v>
      </c>
      <c r="BA99" t="s">
        <v>67</v>
      </c>
      <c r="BB99">
        <v>81611</v>
      </c>
      <c r="BC99" t="s">
        <v>83</v>
      </c>
    </row>
    <row r="100" spans="1:59" x14ac:dyDescent="0.25">
      <c r="A100" t="s">
        <v>852</v>
      </c>
      <c r="B100" s="1">
        <v>43430</v>
      </c>
      <c r="C100" t="s">
        <v>60</v>
      </c>
      <c r="D100" s="2">
        <v>43390.437731481485</v>
      </c>
      <c r="E100" t="s">
        <v>61</v>
      </c>
      <c r="F100" s="1">
        <v>43480</v>
      </c>
      <c r="G100" s="1">
        <v>43784</v>
      </c>
      <c r="H100" t="s">
        <v>853</v>
      </c>
      <c r="J100" t="s">
        <v>854</v>
      </c>
      <c r="L100" t="s">
        <v>855</v>
      </c>
      <c r="M100" t="s">
        <v>332</v>
      </c>
      <c r="N100">
        <v>40509</v>
      </c>
      <c r="O100" t="s">
        <v>68</v>
      </c>
      <c r="Q100" t="s">
        <v>856</v>
      </c>
      <c r="S100" t="s">
        <v>71</v>
      </c>
      <c r="T100" t="s">
        <v>857</v>
      </c>
      <c r="U100" t="s">
        <v>858</v>
      </c>
      <c r="V100" t="s">
        <v>859</v>
      </c>
      <c r="W100" t="s">
        <v>332</v>
      </c>
      <c r="X100" t="s">
        <v>860</v>
      </c>
      <c r="Y100" t="str">
        <f>"39-2021"</f>
        <v>39-2021</v>
      </c>
      <c r="Z100" t="s">
        <v>338</v>
      </c>
      <c r="AA100">
        <v>11292</v>
      </c>
      <c r="AB100">
        <v>4</v>
      </c>
      <c r="AC100">
        <v>4</v>
      </c>
      <c r="AD100" t="s">
        <v>77</v>
      </c>
      <c r="AE100" t="s">
        <v>96</v>
      </c>
      <c r="AF100">
        <v>35</v>
      </c>
      <c r="AG100" s="3">
        <v>0.33333333333333331</v>
      </c>
      <c r="AH100" s="3">
        <v>0.66666666666666663</v>
      </c>
      <c r="AI100" s="4">
        <v>12.56</v>
      </c>
      <c r="AJ100">
        <v>18.84</v>
      </c>
      <c r="AK100">
        <v>18.84</v>
      </c>
      <c r="AL100" t="s">
        <v>79</v>
      </c>
      <c r="AM100" t="s">
        <v>80</v>
      </c>
      <c r="AO100" t="s">
        <v>81</v>
      </c>
      <c r="AP100" t="s">
        <v>104</v>
      </c>
      <c r="AQ100" t="s">
        <v>104</v>
      </c>
      <c r="AR100" t="s">
        <v>80</v>
      </c>
      <c r="AT100" t="s">
        <v>80</v>
      </c>
      <c r="AW100" t="s">
        <v>80</v>
      </c>
      <c r="AY100" t="s">
        <v>855</v>
      </c>
      <c r="AZ100" t="s">
        <v>861</v>
      </c>
      <c r="BA100" t="s">
        <v>332</v>
      </c>
      <c r="BB100">
        <v>40509</v>
      </c>
      <c r="BC100" t="s">
        <v>77</v>
      </c>
    </row>
    <row r="101" spans="1:59" x14ac:dyDescent="0.25">
      <c r="A101" t="s">
        <v>2991</v>
      </c>
      <c r="B101" s="1">
        <v>43374</v>
      </c>
      <c r="C101" t="s">
        <v>60</v>
      </c>
      <c r="D101" s="2">
        <v>43347.541747685187</v>
      </c>
      <c r="E101" t="s">
        <v>61</v>
      </c>
      <c r="F101" s="1">
        <v>43435</v>
      </c>
      <c r="G101" s="1">
        <v>43585</v>
      </c>
      <c r="H101" t="s">
        <v>2992</v>
      </c>
      <c r="I101" t="s">
        <v>2993</v>
      </c>
      <c r="J101" t="s">
        <v>2994</v>
      </c>
      <c r="K101" t="s">
        <v>69</v>
      </c>
      <c r="L101" t="s">
        <v>472</v>
      </c>
      <c r="M101" t="s">
        <v>119</v>
      </c>
      <c r="N101">
        <v>34112</v>
      </c>
      <c r="O101" t="s">
        <v>68</v>
      </c>
      <c r="Q101" t="s">
        <v>2995</v>
      </c>
      <c r="S101" t="s">
        <v>71</v>
      </c>
      <c r="T101" t="s">
        <v>263</v>
      </c>
      <c r="U101" t="s">
        <v>264</v>
      </c>
      <c r="V101" t="s">
        <v>265</v>
      </c>
      <c r="W101" t="s">
        <v>266</v>
      </c>
      <c r="X101" t="s">
        <v>2996</v>
      </c>
      <c r="Y101" t="str">
        <f>"35-2014"</f>
        <v>35-2014</v>
      </c>
      <c r="Z101" t="s">
        <v>1391</v>
      </c>
      <c r="AA101">
        <v>713930</v>
      </c>
      <c r="AB101">
        <v>3</v>
      </c>
      <c r="AC101">
        <v>3</v>
      </c>
      <c r="AD101" t="s">
        <v>77</v>
      </c>
      <c r="AE101" t="s">
        <v>96</v>
      </c>
      <c r="AF101">
        <v>40</v>
      </c>
      <c r="AG101" s="3">
        <v>0.375</v>
      </c>
      <c r="AH101" s="3">
        <v>0.70833333333333337</v>
      </c>
      <c r="AI101" s="4">
        <v>15.12</v>
      </c>
      <c r="AJ101">
        <v>22.68</v>
      </c>
      <c r="AL101" t="s">
        <v>79</v>
      </c>
      <c r="AM101" t="s">
        <v>80</v>
      </c>
      <c r="AO101" t="s">
        <v>81</v>
      </c>
      <c r="AR101" t="s">
        <v>80</v>
      </c>
      <c r="AT101" t="s">
        <v>80</v>
      </c>
      <c r="AW101" t="s">
        <v>71</v>
      </c>
      <c r="AX101">
        <v>12</v>
      </c>
      <c r="AY101" t="s">
        <v>472</v>
      </c>
      <c r="AZ101" t="s">
        <v>473</v>
      </c>
      <c r="BA101" t="s">
        <v>119</v>
      </c>
      <c r="BB101">
        <v>34112</v>
      </c>
      <c r="BC101" t="s">
        <v>83</v>
      </c>
    </row>
    <row r="102" spans="1:59" x14ac:dyDescent="0.25">
      <c r="A102" t="s">
        <v>5472</v>
      </c>
      <c r="B102" s="1">
        <v>43431</v>
      </c>
      <c r="C102" t="s">
        <v>60</v>
      </c>
      <c r="D102" s="2">
        <v>43390.434236111112</v>
      </c>
      <c r="E102" t="s">
        <v>61</v>
      </c>
      <c r="F102" s="1">
        <v>43480</v>
      </c>
      <c r="G102" s="1">
        <v>43784</v>
      </c>
      <c r="H102" t="s">
        <v>5473</v>
      </c>
      <c r="J102" t="s">
        <v>5474</v>
      </c>
      <c r="L102" t="s">
        <v>855</v>
      </c>
      <c r="M102" t="s">
        <v>332</v>
      </c>
      <c r="N102">
        <v>40510</v>
      </c>
      <c r="O102" t="s">
        <v>68</v>
      </c>
      <c r="Q102" t="s">
        <v>5475</v>
      </c>
      <c r="S102" t="s">
        <v>71</v>
      </c>
      <c r="T102" t="s">
        <v>857</v>
      </c>
      <c r="U102" t="s">
        <v>2397</v>
      </c>
      <c r="V102" t="s">
        <v>859</v>
      </c>
      <c r="W102" t="s">
        <v>332</v>
      </c>
      <c r="X102" t="s">
        <v>860</v>
      </c>
      <c r="Y102" t="str">
        <f>"39-2021"</f>
        <v>39-2021</v>
      </c>
      <c r="Z102" t="s">
        <v>338</v>
      </c>
      <c r="AA102">
        <v>112920</v>
      </c>
      <c r="AB102">
        <v>6</v>
      </c>
      <c r="AC102">
        <v>6</v>
      </c>
      <c r="AD102" t="s">
        <v>77</v>
      </c>
      <c r="AE102" t="s">
        <v>96</v>
      </c>
      <c r="AF102">
        <v>35</v>
      </c>
      <c r="AG102" s="3">
        <v>0.33333333333333331</v>
      </c>
      <c r="AH102" s="3">
        <v>0.66666666666666663</v>
      </c>
      <c r="AI102" s="4">
        <v>12.56</v>
      </c>
      <c r="AJ102">
        <v>18.84</v>
      </c>
      <c r="AK102">
        <v>18.84</v>
      </c>
      <c r="AL102" t="s">
        <v>79</v>
      </c>
      <c r="AM102" t="s">
        <v>80</v>
      </c>
      <c r="AO102" t="s">
        <v>81</v>
      </c>
      <c r="AP102" t="s">
        <v>69</v>
      </c>
      <c r="AQ102" t="s">
        <v>69</v>
      </c>
      <c r="AR102" t="s">
        <v>80</v>
      </c>
      <c r="AT102" t="s">
        <v>80</v>
      </c>
      <c r="AW102" t="s">
        <v>80</v>
      </c>
      <c r="AY102" t="s">
        <v>855</v>
      </c>
      <c r="AZ102" t="s">
        <v>861</v>
      </c>
      <c r="BA102" t="s">
        <v>332</v>
      </c>
      <c r="BB102">
        <v>40510</v>
      </c>
      <c r="BC102" t="s">
        <v>77</v>
      </c>
    </row>
    <row r="103" spans="1:59" x14ac:dyDescent="0.25">
      <c r="A103" t="s">
        <v>1919</v>
      </c>
      <c r="B103" s="1">
        <v>43384</v>
      </c>
      <c r="C103" t="s">
        <v>60</v>
      </c>
      <c r="D103" s="2">
        <v>43316.577777777777</v>
      </c>
      <c r="E103" t="s">
        <v>115</v>
      </c>
      <c r="H103" t="s">
        <v>1920</v>
      </c>
      <c r="J103" t="s">
        <v>1921</v>
      </c>
      <c r="L103" t="s">
        <v>1922</v>
      </c>
      <c r="M103" t="s">
        <v>1099</v>
      </c>
      <c r="N103">
        <v>84115</v>
      </c>
      <c r="O103" t="s">
        <v>68</v>
      </c>
      <c r="Q103" t="s">
        <v>1923</v>
      </c>
      <c r="S103" t="s">
        <v>71</v>
      </c>
      <c r="T103" t="s">
        <v>663</v>
      </c>
      <c r="U103" t="s">
        <v>1003</v>
      </c>
      <c r="V103" t="s">
        <v>640</v>
      </c>
      <c r="W103" t="s">
        <v>90</v>
      </c>
      <c r="X103" t="s">
        <v>1586</v>
      </c>
      <c r="Y103" t="str">
        <f>"37-3011"</f>
        <v>37-3011</v>
      </c>
      <c r="Z103" t="s">
        <v>454</v>
      </c>
      <c r="AA103">
        <v>561730</v>
      </c>
      <c r="AB103">
        <v>100</v>
      </c>
      <c r="AD103" t="s">
        <v>77</v>
      </c>
      <c r="AE103" t="s">
        <v>78</v>
      </c>
      <c r="AF103">
        <v>40</v>
      </c>
      <c r="AG103" s="3">
        <v>0.33333333333333331</v>
      </c>
      <c r="AH103" s="3">
        <v>0.70833333333333337</v>
      </c>
      <c r="AI103" s="4">
        <v>13.68</v>
      </c>
      <c r="AL103" t="s">
        <v>79</v>
      </c>
      <c r="AM103" t="s">
        <v>80</v>
      </c>
      <c r="AO103" t="s">
        <v>81</v>
      </c>
      <c r="AQ103" t="s">
        <v>69</v>
      </c>
      <c r="AR103" t="s">
        <v>80</v>
      </c>
      <c r="AT103" t="s">
        <v>80</v>
      </c>
      <c r="AW103" t="s">
        <v>80</v>
      </c>
      <c r="AY103" t="s">
        <v>1922</v>
      </c>
      <c r="AZ103" t="s">
        <v>1924</v>
      </c>
      <c r="BA103" t="s">
        <v>1099</v>
      </c>
      <c r="BB103">
        <v>84115</v>
      </c>
      <c r="BC103" t="s">
        <v>77</v>
      </c>
    </row>
    <row r="104" spans="1:59" x14ac:dyDescent="0.25">
      <c r="A104" t="s">
        <v>2759</v>
      </c>
      <c r="B104" s="1">
        <v>43455</v>
      </c>
      <c r="C104" t="s">
        <v>60</v>
      </c>
      <c r="D104" s="2">
        <v>43390.436724537038</v>
      </c>
      <c r="E104" t="s">
        <v>115</v>
      </c>
      <c r="H104" t="s">
        <v>2760</v>
      </c>
      <c r="J104" t="s">
        <v>2761</v>
      </c>
      <c r="L104" t="s">
        <v>855</v>
      </c>
      <c r="M104" t="s">
        <v>332</v>
      </c>
      <c r="N104">
        <v>40515</v>
      </c>
      <c r="O104" t="s">
        <v>68</v>
      </c>
      <c r="Q104" t="s">
        <v>2762</v>
      </c>
      <c r="S104" t="s">
        <v>71</v>
      </c>
      <c r="T104" t="s">
        <v>857</v>
      </c>
      <c r="U104" t="s">
        <v>858</v>
      </c>
      <c r="V104" t="s">
        <v>859</v>
      </c>
      <c r="W104" t="s">
        <v>332</v>
      </c>
      <c r="X104" t="s">
        <v>2763</v>
      </c>
      <c r="Y104" t="str">
        <f>"39-2021"</f>
        <v>39-2021</v>
      </c>
      <c r="Z104" t="s">
        <v>338</v>
      </c>
      <c r="AA104">
        <v>11292</v>
      </c>
      <c r="AB104">
        <v>1</v>
      </c>
      <c r="AD104" t="s">
        <v>77</v>
      </c>
      <c r="AE104" t="s">
        <v>96</v>
      </c>
      <c r="AF104">
        <v>35</v>
      </c>
      <c r="AG104" s="3">
        <v>0.33333333333333331</v>
      </c>
      <c r="AH104" s="3">
        <v>0.66666666666666663</v>
      </c>
      <c r="AI104" s="4">
        <v>12.56</v>
      </c>
      <c r="AJ104">
        <v>18.84</v>
      </c>
      <c r="AK104">
        <v>18.84</v>
      </c>
      <c r="AL104" t="s">
        <v>79</v>
      </c>
      <c r="AM104" t="s">
        <v>80</v>
      </c>
      <c r="AO104" t="s">
        <v>81</v>
      </c>
      <c r="AP104" t="s">
        <v>104</v>
      </c>
      <c r="AQ104" t="s">
        <v>104</v>
      </c>
      <c r="AR104" t="s">
        <v>80</v>
      </c>
      <c r="AT104" t="s">
        <v>80</v>
      </c>
      <c r="AW104" t="s">
        <v>80</v>
      </c>
      <c r="AY104" t="s">
        <v>855</v>
      </c>
      <c r="AZ104" t="s">
        <v>2764</v>
      </c>
      <c r="BA104" t="s">
        <v>332</v>
      </c>
      <c r="BB104">
        <v>40515</v>
      </c>
      <c r="BC104" t="s">
        <v>77</v>
      </c>
    </row>
    <row r="105" spans="1:59" x14ac:dyDescent="0.25">
      <c r="A105" t="s">
        <v>1566</v>
      </c>
      <c r="B105" s="1">
        <v>43384</v>
      </c>
      <c r="C105" t="s">
        <v>60</v>
      </c>
      <c r="D105" s="2">
        <v>43315.617245370369</v>
      </c>
      <c r="E105" t="s">
        <v>115</v>
      </c>
      <c r="H105" t="s">
        <v>1567</v>
      </c>
      <c r="I105" t="s">
        <v>69</v>
      </c>
      <c r="J105" t="s">
        <v>1568</v>
      </c>
      <c r="K105" t="s">
        <v>69</v>
      </c>
      <c r="L105" t="s">
        <v>636</v>
      </c>
      <c r="M105" t="s">
        <v>90</v>
      </c>
      <c r="N105">
        <v>77039</v>
      </c>
      <c r="O105" t="s">
        <v>68</v>
      </c>
      <c r="P105" t="s">
        <v>69</v>
      </c>
      <c r="Q105" t="s">
        <v>1569</v>
      </c>
      <c r="S105" t="s">
        <v>80</v>
      </c>
      <c r="U105" t="s">
        <v>108</v>
      </c>
      <c r="X105" t="s">
        <v>1570</v>
      </c>
      <c r="Y105" t="str">
        <f>"47-2221"</f>
        <v>47-2221</v>
      </c>
      <c r="Z105" t="s">
        <v>675</v>
      </c>
      <c r="AA105">
        <v>213112</v>
      </c>
      <c r="AB105">
        <v>115</v>
      </c>
      <c r="AD105" t="s">
        <v>77</v>
      </c>
      <c r="AE105" t="s">
        <v>96</v>
      </c>
      <c r="AF105">
        <v>40</v>
      </c>
      <c r="AG105" s="3">
        <v>0.29166666666666669</v>
      </c>
      <c r="AH105" s="3">
        <v>0.66666666666666663</v>
      </c>
      <c r="AI105" s="4">
        <v>22.21</v>
      </c>
      <c r="AM105" t="s">
        <v>80</v>
      </c>
      <c r="AO105" t="s">
        <v>173</v>
      </c>
      <c r="AP105" t="s">
        <v>69</v>
      </c>
      <c r="AQ105" t="s">
        <v>69</v>
      </c>
      <c r="AR105" t="s">
        <v>80</v>
      </c>
      <c r="AT105" t="s">
        <v>80</v>
      </c>
      <c r="AW105" t="s">
        <v>71</v>
      </c>
      <c r="AX105">
        <v>12</v>
      </c>
      <c r="AY105" t="s">
        <v>1571</v>
      </c>
      <c r="AZ105" t="s">
        <v>1572</v>
      </c>
      <c r="BA105" t="s">
        <v>99</v>
      </c>
      <c r="BB105">
        <v>70354</v>
      </c>
      <c r="BC105" t="s">
        <v>77</v>
      </c>
      <c r="BD105" t="s">
        <v>1573</v>
      </c>
      <c r="BE105" t="s">
        <v>1574</v>
      </c>
      <c r="BF105" s="1">
        <v>43313</v>
      </c>
      <c r="BG105" s="1">
        <v>43358</v>
      </c>
    </row>
    <row r="106" spans="1:59" x14ac:dyDescent="0.25">
      <c r="A106" t="s">
        <v>1747</v>
      </c>
      <c r="B106" s="1">
        <v>43374</v>
      </c>
      <c r="C106" t="s">
        <v>60</v>
      </c>
      <c r="D106" s="2">
        <v>43319.7190162037</v>
      </c>
      <c r="E106" t="s">
        <v>61</v>
      </c>
      <c r="F106" s="1">
        <v>43405</v>
      </c>
      <c r="G106" s="1">
        <v>43556</v>
      </c>
      <c r="H106" t="s">
        <v>1748</v>
      </c>
      <c r="J106" t="s">
        <v>1749</v>
      </c>
      <c r="K106" t="s">
        <v>1750</v>
      </c>
      <c r="L106" t="s">
        <v>1751</v>
      </c>
      <c r="M106" t="s">
        <v>1752</v>
      </c>
      <c r="N106">
        <v>83118</v>
      </c>
      <c r="O106" t="s">
        <v>68</v>
      </c>
      <c r="Q106" t="s">
        <v>1753</v>
      </c>
      <c r="S106" t="s">
        <v>71</v>
      </c>
      <c r="T106" t="s">
        <v>779</v>
      </c>
      <c r="U106" t="s">
        <v>1198</v>
      </c>
      <c r="V106" t="s">
        <v>752</v>
      </c>
      <c r="W106" t="s">
        <v>753</v>
      </c>
      <c r="X106" t="s">
        <v>1754</v>
      </c>
      <c r="Y106" t="str">
        <f>"37-3011"</f>
        <v>37-3011</v>
      </c>
      <c r="Z106" t="s">
        <v>454</v>
      </c>
      <c r="AA106">
        <v>561730</v>
      </c>
      <c r="AB106">
        <v>10</v>
      </c>
      <c r="AC106">
        <v>10</v>
      </c>
      <c r="AD106" t="s">
        <v>77</v>
      </c>
      <c r="AE106" t="s">
        <v>78</v>
      </c>
      <c r="AF106">
        <v>35</v>
      </c>
      <c r="AG106" s="3">
        <v>0.20833333333333334</v>
      </c>
      <c r="AH106" s="3">
        <v>0.54166666666666663</v>
      </c>
      <c r="AI106" s="4">
        <v>16.36</v>
      </c>
      <c r="AJ106">
        <v>24.54</v>
      </c>
      <c r="AL106" t="s">
        <v>79</v>
      </c>
      <c r="AM106" t="s">
        <v>80</v>
      </c>
      <c r="AO106" t="s">
        <v>81</v>
      </c>
      <c r="AR106" t="s">
        <v>80</v>
      </c>
      <c r="AT106" t="s">
        <v>80</v>
      </c>
      <c r="AW106" t="s">
        <v>80</v>
      </c>
      <c r="AY106" t="s">
        <v>1755</v>
      </c>
      <c r="AZ106" t="s">
        <v>1756</v>
      </c>
      <c r="BA106" t="s">
        <v>1752</v>
      </c>
      <c r="BB106">
        <v>83025</v>
      </c>
      <c r="BC106" t="s">
        <v>77</v>
      </c>
    </row>
    <row r="107" spans="1:59" x14ac:dyDescent="0.25">
      <c r="A107" t="s">
        <v>7832</v>
      </c>
      <c r="B107" s="1">
        <v>43384</v>
      </c>
      <c r="C107" t="s">
        <v>60</v>
      </c>
      <c r="D107" s="2">
        <v>43318.617546296293</v>
      </c>
      <c r="E107" t="s">
        <v>115</v>
      </c>
      <c r="H107" t="s">
        <v>1567</v>
      </c>
      <c r="I107" t="s">
        <v>69</v>
      </c>
      <c r="J107" t="s">
        <v>1568</v>
      </c>
      <c r="L107" t="s">
        <v>636</v>
      </c>
      <c r="M107" t="s">
        <v>90</v>
      </c>
      <c r="N107">
        <v>77039</v>
      </c>
      <c r="O107" t="s">
        <v>68</v>
      </c>
      <c r="Q107" t="s">
        <v>1569</v>
      </c>
      <c r="S107" t="s">
        <v>80</v>
      </c>
      <c r="U107" t="s">
        <v>108</v>
      </c>
      <c r="X107" t="s">
        <v>1570</v>
      </c>
      <c r="Y107" t="str">
        <f>"47-2221"</f>
        <v>47-2221</v>
      </c>
      <c r="Z107" t="s">
        <v>675</v>
      </c>
      <c r="AA107">
        <v>213112</v>
      </c>
      <c r="AB107">
        <v>85</v>
      </c>
      <c r="AD107" t="s">
        <v>77</v>
      </c>
      <c r="AE107" t="s">
        <v>96</v>
      </c>
      <c r="AF107">
        <v>40</v>
      </c>
      <c r="AG107" s="3">
        <v>0.29166666666666669</v>
      </c>
      <c r="AH107" s="3">
        <v>0.66666666666666663</v>
      </c>
      <c r="AI107" s="4">
        <v>18.13</v>
      </c>
      <c r="AM107" t="s">
        <v>80</v>
      </c>
      <c r="AO107" t="s">
        <v>173</v>
      </c>
      <c r="AR107" t="s">
        <v>80</v>
      </c>
      <c r="AT107" t="s">
        <v>80</v>
      </c>
      <c r="AW107" t="s">
        <v>71</v>
      </c>
      <c r="AX107">
        <v>12</v>
      </c>
      <c r="AY107" t="s">
        <v>227</v>
      </c>
      <c r="AZ107" t="s">
        <v>7833</v>
      </c>
      <c r="BA107" t="s">
        <v>90</v>
      </c>
      <c r="BB107">
        <v>78362</v>
      </c>
      <c r="BC107" t="s">
        <v>77</v>
      </c>
      <c r="BD107" t="s">
        <v>7834</v>
      </c>
      <c r="BE107">
        <v>8657333</v>
      </c>
      <c r="BF107" s="1">
        <v>43315</v>
      </c>
      <c r="BG107" s="1">
        <v>43345</v>
      </c>
    </row>
    <row r="108" spans="1:59" x14ac:dyDescent="0.25">
      <c r="A108" t="s">
        <v>5050</v>
      </c>
      <c r="B108" s="1">
        <v>43399</v>
      </c>
      <c r="C108" t="s">
        <v>60</v>
      </c>
      <c r="D108" s="2">
        <v>43318.704965277779</v>
      </c>
      <c r="E108" t="s">
        <v>61</v>
      </c>
      <c r="F108" s="1">
        <v>43399</v>
      </c>
      <c r="G108" s="1">
        <v>43646</v>
      </c>
      <c r="H108" t="s">
        <v>5051</v>
      </c>
      <c r="J108" t="s">
        <v>5052</v>
      </c>
      <c r="L108" t="s">
        <v>5053</v>
      </c>
      <c r="M108" t="s">
        <v>139</v>
      </c>
      <c r="N108">
        <v>27520</v>
      </c>
      <c r="O108" t="s">
        <v>68</v>
      </c>
      <c r="Q108" t="s">
        <v>5054</v>
      </c>
      <c r="S108" t="s">
        <v>71</v>
      </c>
      <c r="T108" t="s">
        <v>411</v>
      </c>
      <c r="U108" t="s">
        <v>412</v>
      </c>
      <c r="V108" t="s">
        <v>413</v>
      </c>
      <c r="W108" t="s">
        <v>90</v>
      </c>
      <c r="X108" t="s">
        <v>92</v>
      </c>
      <c r="Y108" t="str">
        <f>"47-2061"</f>
        <v>47-2061</v>
      </c>
      <c r="Z108" t="s">
        <v>92</v>
      </c>
      <c r="AA108">
        <v>237990</v>
      </c>
      <c r="AB108">
        <v>10</v>
      </c>
      <c r="AC108">
        <v>10</v>
      </c>
      <c r="AD108" t="s">
        <v>77</v>
      </c>
      <c r="AE108" t="s">
        <v>96</v>
      </c>
      <c r="AF108">
        <v>40</v>
      </c>
      <c r="AG108" s="3">
        <v>0.33333333333333331</v>
      </c>
      <c r="AH108" s="3">
        <v>0.66666666666666663</v>
      </c>
      <c r="AI108" s="4">
        <v>13.14</v>
      </c>
      <c r="AJ108">
        <v>0</v>
      </c>
      <c r="AK108">
        <v>0</v>
      </c>
      <c r="AL108" t="s">
        <v>79</v>
      </c>
      <c r="AM108" t="s">
        <v>80</v>
      </c>
      <c r="AO108" t="s">
        <v>81</v>
      </c>
      <c r="AP108" t="s">
        <v>69</v>
      </c>
      <c r="AQ108" t="s">
        <v>69</v>
      </c>
      <c r="AR108" t="s">
        <v>80</v>
      </c>
      <c r="AT108" t="s">
        <v>80</v>
      </c>
      <c r="AW108" t="s">
        <v>80</v>
      </c>
      <c r="AY108" t="s">
        <v>1197</v>
      </c>
      <c r="AZ108" t="s">
        <v>1199</v>
      </c>
      <c r="BA108" t="s">
        <v>139</v>
      </c>
      <c r="BB108">
        <v>28202</v>
      </c>
      <c r="BC108" t="s">
        <v>77</v>
      </c>
    </row>
    <row r="109" spans="1:59" x14ac:dyDescent="0.25">
      <c r="A109" t="s">
        <v>405</v>
      </c>
      <c r="B109" s="1">
        <v>43388</v>
      </c>
      <c r="C109" t="s">
        <v>60</v>
      </c>
      <c r="D109" s="2">
        <v>43342.462777777779</v>
      </c>
      <c r="E109" t="s">
        <v>115</v>
      </c>
      <c r="H109" t="s">
        <v>406</v>
      </c>
      <c r="J109" t="s">
        <v>407</v>
      </c>
      <c r="L109" t="s">
        <v>408</v>
      </c>
      <c r="M109" t="s">
        <v>409</v>
      </c>
      <c r="N109">
        <v>36104</v>
      </c>
      <c r="O109" t="s">
        <v>68</v>
      </c>
      <c r="Q109" t="s">
        <v>410</v>
      </c>
      <c r="S109" t="s">
        <v>71</v>
      </c>
      <c r="T109" t="s">
        <v>411</v>
      </c>
      <c r="U109" t="s">
        <v>412</v>
      </c>
      <c r="V109" t="s">
        <v>413</v>
      </c>
      <c r="W109" t="s">
        <v>90</v>
      </c>
      <c r="X109" t="s">
        <v>92</v>
      </c>
      <c r="Y109" t="str">
        <f>"47-2061"</f>
        <v>47-2061</v>
      </c>
      <c r="Z109" t="s">
        <v>92</v>
      </c>
      <c r="AA109">
        <v>2373</v>
      </c>
      <c r="AB109">
        <v>10</v>
      </c>
      <c r="AD109" t="s">
        <v>77</v>
      </c>
      <c r="AE109" t="s">
        <v>78</v>
      </c>
      <c r="AF109">
        <v>40</v>
      </c>
      <c r="AG109" s="3">
        <v>0.33333333333333331</v>
      </c>
      <c r="AH109" s="3">
        <v>0.66666666666666663</v>
      </c>
      <c r="AI109" s="4">
        <v>15.81</v>
      </c>
      <c r="AJ109">
        <v>0</v>
      </c>
      <c r="AK109">
        <v>0</v>
      </c>
      <c r="AL109" t="s">
        <v>79</v>
      </c>
      <c r="AM109" t="s">
        <v>80</v>
      </c>
      <c r="AO109" t="s">
        <v>81</v>
      </c>
      <c r="AP109" t="s">
        <v>69</v>
      </c>
      <c r="AQ109" t="s">
        <v>69</v>
      </c>
      <c r="AR109" t="s">
        <v>80</v>
      </c>
      <c r="AT109" t="s">
        <v>80</v>
      </c>
      <c r="AW109" t="s">
        <v>80</v>
      </c>
      <c r="AY109" t="s">
        <v>414</v>
      </c>
      <c r="AZ109" t="s">
        <v>278</v>
      </c>
      <c r="BA109" t="s">
        <v>409</v>
      </c>
      <c r="BB109">
        <v>35212</v>
      </c>
      <c r="BC109" t="s">
        <v>77</v>
      </c>
    </row>
    <row r="110" spans="1:59" x14ac:dyDescent="0.25">
      <c r="A110" t="s">
        <v>7047</v>
      </c>
      <c r="B110" s="1">
        <v>43399</v>
      </c>
      <c r="C110" t="s">
        <v>60</v>
      </c>
      <c r="D110" s="2">
        <v>43318.639641203707</v>
      </c>
      <c r="E110" t="s">
        <v>61</v>
      </c>
      <c r="F110" s="1">
        <v>43399</v>
      </c>
      <c r="G110" s="1">
        <v>43646</v>
      </c>
      <c r="H110" t="s">
        <v>5051</v>
      </c>
      <c r="J110" t="s">
        <v>5052</v>
      </c>
      <c r="L110" t="s">
        <v>5053</v>
      </c>
      <c r="M110" t="s">
        <v>139</v>
      </c>
      <c r="N110">
        <v>27520</v>
      </c>
      <c r="O110" t="s">
        <v>68</v>
      </c>
      <c r="Q110" t="s">
        <v>5054</v>
      </c>
      <c r="S110" t="s">
        <v>71</v>
      </c>
      <c r="T110" t="s">
        <v>411</v>
      </c>
      <c r="U110" t="s">
        <v>412</v>
      </c>
      <c r="V110" t="s">
        <v>413</v>
      </c>
      <c r="W110" t="s">
        <v>90</v>
      </c>
      <c r="X110" t="s">
        <v>92</v>
      </c>
      <c r="Y110" t="str">
        <f>"47-2061"</f>
        <v>47-2061</v>
      </c>
      <c r="Z110" t="s">
        <v>92</v>
      </c>
      <c r="AA110">
        <v>237990</v>
      </c>
      <c r="AB110">
        <v>9</v>
      </c>
      <c r="AC110">
        <v>9</v>
      </c>
      <c r="AD110" t="s">
        <v>77</v>
      </c>
      <c r="AE110" t="s">
        <v>96</v>
      </c>
      <c r="AF110">
        <v>40</v>
      </c>
      <c r="AG110" s="3">
        <v>0.33333333333333331</v>
      </c>
      <c r="AH110" s="3">
        <v>0.66666666666666663</v>
      </c>
      <c r="AI110" s="4">
        <v>14.96</v>
      </c>
      <c r="AJ110">
        <v>0</v>
      </c>
      <c r="AK110">
        <v>0</v>
      </c>
      <c r="AL110" t="s">
        <v>79</v>
      </c>
      <c r="AM110" t="s">
        <v>80</v>
      </c>
      <c r="AO110" t="s">
        <v>81</v>
      </c>
      <c r="AP110" t="s">
        <v>69</v>
      </c>
      <c r="AQ110" t="s">
        <v>69</v>
      </c>
      <c r="AR110" t="s">
        <v>80</v>
      </c>
      <c r="AT110" t="s">
        <v>80</v>
      </c>
      <c r="AW110" t="s">
        <v>80</v>
      </c>
      <c r="AY110" t="s">
        <v>3136</v>
      </c>
      <c r="AZ110" t="s">
        <v>7048</v>
      </c>
      <c r="BA110" t="s">
        <v>139</v>
      </c>
      <c r="BB110">
        <v>27606</v>
      </c>
      <c r="BC110" t="s">
        <v>77</v>
      </c>
    </row>
    <row r="111" spans="1:59" x14ac:dyDescent="0.25">
      <c r="A111" t="s">
        <v>1150</v>
      </c>
      <c r="B111" s="1">
        <v>43441</v>
      </c>
      <c r="C111" t="s">
        <v>60</v>
      </c>
      <c r="D111" s="2">
        <v>43391.238333333335</v>
      </c>
      <c r="E111" t="s">
        <v>757</v>
      </c>
      <c r="F111" s="1">
        <v>43481</v>
      </c>
      <c r="G111" s="1">
        <v>43753</v>
      </c>
      <c r="H111" t="s">
        <v>1151</v>
      </c>
      <c r="I111" t="s">
        <v>1152</v>
      </c>
      <c r="J111" t="s">
        <v>1153</v>
      </c>
      <c r="L111" t="s">
        <v>621</v>
      </c>
      <c r="M111" t="s">
        <v>592</v>
      </c>
      <c r="N111">
        <v>38305</v>
      </c>
      <c r="O111" t="s">
        <v>68</v>
      </c>
      <c r="Q111" t="s">
        <v>1154</v>
      </c>
      <c r="S111" t="s">
        <v>71</v>
      </c>
      <c r="T111" t="s">
        <v>1063</v>
      </c>
      <c r="U111" t="s">
        <v>1064</v>
      </c>
      <c r="V111" t="s">
        <v>1065</v>
      </c>
      <c r="W111" t="s">
        <v>90</v>
      </c>
      <c r="X111" t="s">
        <v>1155</v>
      </c>
      <c r="Y111" t="str">
        <f>"47-2061"</f>
        <v>47-2061</v>
      </c>
      <c r="Z111" t="s">
        <v>92</v>
      </c>
      <c r="AA111">
        <v>238990</v>
      </c>
      <c r="AB111">
        <v>20</v>
      </c>
      <c r="AC111">
        <v>20</v>
      </c>
      <c r="AD111" t="s">
        <v>77</v>
      </c>
      <c r="AE111" t="s">
        <v>96</v>
      </c>
      <c r="AF111">
        <v>40</v>
      </c>
      <c r="AG111" s="3">
        <v>0.33333333333333331</v>
      </c>
      <c r="AH111" s="3">
        <v>0.70833333333333337</v>
      </c>
      <c r="AI111" s="4">
        <v>14.47</v>
      </c>
      <c r="AJ111">
        <v>21.71</v>
      </c>
      <c r="AL111" t="s">
        <v>79</v>
      </c>
      <c r="AM111" t="s">
        <v>80</v>
      </c>
      <c r="AO111" t="s">
        <v>81</v>
      </c>
      <c r="AR111" t="s">
        <v>80</v>
      </c>
      <c r="AT111" t="s">
        <v>80</v>
      </c>
      <c r="AW111" t="s">
        <v>80</v>
      </c>
      <c r="AY111" t="s">
        <v>621</v>
      </c>
      <c r="AZ111" t="s">
        <v>1156</v>
      </c>
      <c r="BA111" t="s">
        <v>592</v>
      </c>
      <c r="BB111">
        <v>38305</v>
      </c>
      <c r="BC111" t="s">
        <v>77</v>
      </c>
    </row>
    <row r="112" spans="1:59" x14ac:dyDescent="0.25">
      <c r="A112" t="s">
        <v>2861</v>
      </c>
      <c r="B112" s="1">
        <v>43382</v>
      </c>
      <c r="C112" t="s">
        <v>60</v>
      </c>
      <c r="D112" s="2">
        <v>43332.56994212963</v>
      </c>
      <c r="E112" t="s">
        <v>130</v>
      </c>
      <c r="F112" s="1">
        <v>43420</v>
      </c>
      <c r="G112" s="1">
        <v>43570</v>
      </c>
      <c r="H112" t="s">
        <v>2862</v>
      </c>
      <c r="I112" t="s">
        <v>2863</v>
      </c>
      <c r="J112" t="s">
        <v>2864</v>
      </c>
      <c r="K112" t="s">
        <v>69</v>
      </c>
      <c r="L112" t="s">
        <v>66</v>
      </c>
      <c r="M112" t="s">
        <v>67</v>
      </c>
      <c r="N112">
        <v>81657</v>
      </c>
      <c r="O112" t="s">
        <v>68</v>
      </c>
      <c r="P112" t="s">
        <v>69</v>
      </c>
      <c r="Q112" t="s">
        <v>2865</v>
      </c>
      <c r="S112" t="s">
        <v>71</v>
      </c>
      <c r="T112" t="s">
        <v>72</v>
      </c>
      <c r="U112" t="s">
        <v>73</v>
      </c>
      <c r="V112" t="s">
        <v>74</v>
      </c>
      <c r="W112" t="s">
        <v>67</v>
      </c>
      <c r="X112" t="s">
        <v>1625</v>
      </c>
      <c r="Y112" t="str">
        <f>"37-2012"</f>
        <v>37-2012</v>
      </c>
      <c r="Z112" t="s">
        <v>268</v>
      </c>
      <c r="AA112">
        <v>531110</v>
      </c>
      <c r="AB112">
        <v>5</v>
      </c>
      <c r="AC112">
        <v>5</v>
      </c>
      <c r="AD112" t="s">
        <v>77</v>
      </c>
      <c r="AE112" t="s">
        <v>96</v>
      </c>
      <c r="AF112">
        <v>35</v>
      </c>
      <c r="AG112" s="3">
        <v>0.375</v>
      </c>
      <c r="AH112" s="3">
        <v>0.70833333333333337</v>
      </c>
      <c r="AI112" s="4">
        <v>14.13</v>
      </c>
      <c r="AJ112">
        <v>21.2</v>
      </c>
      <c r="AK112">
        <v>21.2</v>
      </c>
      <c r="AL112" t="s">
        <v>79</v>
      </c>
      <c r="AM112" t="s">
        <v>80</v>
      </c>
      <c r="AO112" t="s">
        <v>81</v>
      </c>
      <c r="AP112" t="s">
        <v>69</v>
      </c>
      <c r="AQ112" t="s">
        <v>69</v>
      </c>
      <c r="AR112" t="s">
        <v>80</v>
      </c>
      <c r="AT112" t="s">
        <v>80</v>
      </c>
      <c r="AW112" t="s">
        <v>80</v>
      </c>
      <c r="AY112" t="s">
        <v>66</v>
      </c>
      <c r="AZ112" t="s">
        <v>82</v>
      </c>
      <c r="BA112" t="s">
        <v>67</v>
      </c>
      <c r="BB112">
        <v>81657</v>
      </c>
      <c r="BC112" t="s">
        <v>83</v>
      </c>
    </row>
    <row r="113" spans="1:55" x14ac:dyDescent="0.25">
      <c r="A113" t="s">
        <v>3099</v>
      </c>
      <c r="B113" s="1">
        <v>43410</v>
      </c>
      <c r="C113" t="s">
        <v>60</v>
      </c>
      <c r="D113" s="2">
        <v>43356.766527777778</v>
      </c>
      <c r="E113" t="s">
        <v>61</v>
      </c>
      <c r="F113" s="1">
        <v>43439</v>
      </c>
      <c r="G113" s="1">
        <v>43571</v>
      </c>
      <c r="H113" t="s">
        <v>3100</v>
      </c>
      <c r="I113" t="s">
        <v>3101</v>
      </c>
      <c r="J113" t="s">
        <v>3102</v>
      </c>
      <c r="L113" t="s">
        <v>3103</v>
      </c>
      <c r="M113" t="s">
        <v>128</v>
      </c>
      <c r="N113">
        <v>60606</v>
      </c>
      <c r="O113" t="s">
        <v>68</v>
      </c>
      <c r="Q113" t="s">
        <v>3104</v>
      </c>
      <c r="S113" t="s">
        <v>71</v>
      </c>
      <c r="T113" t="s">
        <v>2832</v>
      </c>
      <c r="U113" t="s">
        <v>2833</v>
      </c>
      <c r="V113" t="s">
        <v>2834</v>
      </c>
      <c r="W113" t="s">
        <v>67</v>
      </c>
      <c r="X113" t="s">
        <v>3105</v>
      </c>
      <c r="Y113" t="str">
        <f>"35-9011"</f>
        <v>35-9011</v>
      </c>
      <c r="Z113" t="s">
        <v>2075</v>
      </c>
      <c r="AA113">
        <v>72111</v>
      </c>
      <c r="AB113">
        <v>20</v>
      </c>
      <c r="AC113">
        <v>20</v>
      </c>
      <c r="AD113" t="s">
        <v>77</v>
      </c>
      <c r="AE113" t="s">
        <v>96</v>
      </c>
      <c r="AF113">
        <v>35</v>
      </c>
      <c r="AG113" s="3">
        <v>0.25</v>
      </c>
      <c r="AH113" s="3">
        <v>0.64583333333333337</v>
      </c>
      <c r="AI113" s="5">
        <v>11</v>
      </c>
      <c r="AJ113">
        <v>16.5</v>
      </c>
      <c r="AL113" t="s">
        <v>79</v>
      </c>
      <c r="AM113" t="s">
        <v>80</v>
      </c>
      <c r="AO113" t="s">
        <v>81</v>
      </c>
      <c r="AR113" t="s">
        <v>80</v>
      </c>
      <c r="AT113" t="s">
        <v>80</v>
      </c>
      <c r="AW113" t="s">
        <v>80</v>
      </c>
      <c r="AY113" t="s">
        <v>3106</v>
      </c>
      <c r="AZ113" t="s">
        <v>82</v>
      </c>
      <c r="BA113" t="s">
        <v>67</v>
      </c>
      <c r="BB113">
        <v>81620</v>
      </c>
      <c r="BC113" t="s">
        <v>83</v>
      </c>
    </row>
    <row r="114" spans="1:55" x14ac:dyDescent="0.25">
      <c r="A114" t="s">
        <v>5935</v>
      </c>
      <c r="B114" s="1">
        <v>43384</v>
      </c>
      <c r="C114" t="s">
        <v>60</v>
      </c>
      <c r="D114" s="2">
        <v>43320.561493055553</v>
      </c>
      <c r="E114" t="s">
        <v>61</v>
      </c>
      <c r="F114" s="1">
        <v>43395</v>
      </c>
      <c r="G114" s="1">
        <v>43570</v>
      </c>
      <c r="H114" t="s">
        <v>2862</v>
      </c>
      <c r="I114" t="s">
        <v>2863</v>
      </c>
      <c r="J114" t="s">
        <v>2864</v>
      </c>
      <c r="K114" t="s">
        <v>69</v>
      </c>
      <c r="L114" t="s">
        <v>66</v>
      </c>
      <c r="M114" t="s">
        <v>67</v>
      </c>
      <c r="N114">
        <v>81657</v>
      </c>
      <c r="O114" t="s">
        <v>68</v>
      </c>
      <c r="P114" t="s">
        <v>69</v>
      </c>
      <c r="Q114" t="s">
        <v>2865</v>
      </c>
      <c r="S114" t="s">
        <v>71</v>
      </c>
      <c r="T114" t="s">
        <v>72</v>
      </c>
      <c r="U114" t="s">
        <v>73</v>
      </c>
      <c r="V114" t="s">
        <v>74</v>
      </c>
      <c r="W114" t="s">
        <v>67</v>
      </c>
      <c r="X114" t="s">
        <v>548</v>
      </c>
      <c r="Y114" t="str">
        <f>"35-2021"</f>
        <v>35-2021</v>
      </c>
      <c r="Z114" t="s">
        <v>548</v>
      </c>
      <c r="AA114">
        <v>531110</v>
      </c>
      <c r="AB114">
        <v>5</v>
      </c>
      <c r="AC114">
        <v>5</v>
      </c>
      <c r="AD114" t="s">
        <v>77</v>
      </c>
      <c r="AE114" t="s">
        <v>96</v>
      </c>
      <c r="AF114">
        <v>35</v>
      </c>
      <c r="AG114" s="3">
        <v>0.29166666666666669</v>
      </c>
      <c r="AH114" s="3">
        <v>0.625</v>
      </c>
      <c r="AI114" s="4">
        <v>13.77</v>
      </c>
      <c r="AJ114">
        <v>20.66</v>
      </c>
      <c r="AK114">
        <v>20.66</v>
      </c>
      <c r="AL114" t="s">
        <v>79</v>
      </c>
      <c r="AM114" t="s">
        <v>80</v>
      </c>
      <c r="AO114" t="s">
        <v>81</v>
      </c>
      <c r="AP114" t="s">
        <v>69</v>
      </c>
      <c r="AQ114" t="s">
        <v>69</v>
      </c>
      <c r="AR114" t="s">
        <v>80</v>
      </c>
      <c r="AT114" t="s">
        <v>80</v>
      </c>
      <c r="AW114" t="s">
        <v>80</v>
      </c>
      <c r="AY114" t="s">
        <v>66</v>
      </c>
      <c r="AZ114" t="s">
        <v>82</v>
      </c>
      <c r="BA114" t="s">
        <v>67</v>
      </c>
      <c r="BB114">
        <v>81657</v>
      </c>
      <c r="BC114" t="s">
        <v>83</v>
      </c>
    </row>
    <row r="115" spans="1:55" x14ac:dyDescent="0.25">
      <c r="A115" t="s">
        <v>5344</v>
      </c>
      <c r="B115" s="1">
        <v>43430</v>
      </c>
      <c r="C115" t="s">
        <v>60</v>
      </c>
      <c r="D115" s="2">
        <v>43407.000648148147</v>
      </c>
      <c r="E115" t="s">
        <v>757</v>
      </c>
      <c r="F115" s="1">
        <v>43497</v>
      </c>
      <c r="G115" s="1">
        <v>43739</v>
      </c>
      <c r="H115" t="s">
        <v>5345</v>
      </c>
      <c r="J115" t="s">
        <v>5346</v>
      </c>
      <c r="L115" t="s">
        <v>1440</v>
      </c>
      <c r="M115" t="s">
        <v>324</v>
      </c>
      <c r="N115">
        <v>71854</v>
      </c>
      <c r="O115" t="s">
        <v>68</v>
      </c>
      <c r="Q115" t="s">
        <v>5347</v>
      </c>
      <c r="S115" t="s">
        <v>71</v>
      </c>
      <c r="T115" t="s">
        <v>1063</v>
      </c>
      <c r="U115" t="s">
        <v>1064</v>
      </c>
      <c r="V115" t="s">
        <v>1065</v>
      </c>
      <c r="W115" t="s">
        <v>90</v>
      </c>
      <c r="X115" t="s">
        <v>5348</v>
      </c>
      <c r="Y115" t="str">
        <f>"37-3013"</f>
        <v>37-3013</v>
      </c>
      <c r="Z115" t="s">
        <v>1972</v>
      </c>
      <c r="AA115">
        <v>238910</v>
      </c>
      <c r="AB115">
        <v>12</v>
      </c>
      <c r="AC115">
        <v>12</v>
      </c>
      <c r="AD115" t="s">
        <v>77</v>
      </c>
      <c r="AE115" t="s">
        <v>96</v>
      </c>
      <c r="AF115">
        <v>40</v>
      </c>
      <c r="AG115" s="3">
        <v>0.29166666666666669</v>
      </c>
      <c r="AH115" s="3">
        <v>0.70833333333333337</v>
      </c>
      <c r="AI115" s="4">
        <v>13.32</v>
      </c>
      <c r="AJ115">
        <v>19.98</v>
      </c>
      <c r="AL115" t="s">
        <v>79</v>
      </c>
      <c r="AM115" t="s">
        <v>80</v>
      </c>
      <c r="AO115" t="s">
        <v>81</v>
      </c>
      <c r="AR115" t="s">
        <v>80</v>
      </c>
      <c r="AT115" t="s">
        <v>80</v>
      </c>
      <c r="AW115" t="s">
        <v>80</v>
      </c>
      <c r="AY115" t="s">
        <v>1440</v>
      </c>
      <c r="AZ115" t="s">
        <v>4278</v>
      </c>
      <c r="BA115" t="s">
        <v>324</v>
      </c>
      <c r="BB115">
        <v>71854</v>
      </c>
      <c r="BC115" t="s">
        <v>77</v>
      </c>
    </row>
    <row r="116" spans="1:55" x14ac:dyDescent="0.25">
      <c r="A116" t="s">
        <v>4838</v>
      </c>
      <c r="B116" s="1">
        <v>43452</v>
      </c>
      <c r="C116" t="s">
        <v>60</v>
      </c>
      <c r="D116" s="2">
        <v>43407.00172453704</v>
      </c>
      <c r="E116" t="s">
        <v>115</v>
      </c>
      <c r="H116" t="s">
        <v>4839</v>
      </c>
      <c r="J116" t="s">
        <v>4840</v>
      </c>
      <c r="L116" t="s">
        <v>4841</v>
      </c>
      <c r="M116" t="s">
        <v>90</v>
      </c>
      <c r="N116">
        <v>75494</v>
      </c>
      <c r="O116" t="s">
        <v>68</v>
      </c>
      <c r="Q116" t="s">
        <v>4842</v>
      </c>
      <c r="S116" t="s">
        <v>71</v>
      </c>
      <c r="T116" t="s">
        <v>1063</v>
      </c>
      <c r="U116" t="s">
        <v>1064</v>
      </c>
      <c r="V116" t="s">
        <v>1065</v>
      </c>
      <c r="W116" t="s">
        <v>90</v>
      </c>
      <c r="X116" t="s">
        <v>4843</v>
      </c>
      <c r="Y116" t="str">
        <f>"47-2051"</f>
        <v>47-2051</v>
      </c>
      <c r="Z116" t="s">
        <v>2580</v>
      </c>
      <c r="AA116">
        <v>237310</v>
      </c>
      <c r="AB116">
        <v>25</v>
      </c>
      <c r="AD116" t="s">
        <v>77</v>
      </c>
      <c r="AE116" t="s">
        <v>96</v>
      </c>
      <c r="AF116">
        <v>40</v>
      </c>
      <c r="AG116" s="3">
        <v>0.33333333333333331</v>
      </c>
      <c r="AH116" s="3">
        <v>0.70833333333333337</v>
      </c>
      <c r="AI116" s="4">
        <v>17.82</v>
      </c>
      <c r="AJ116">
        <v>26.73</v>
      </c>
      <c r="AL116" t="s">
        <v>79</v>
      </c>
      <c r="AM116" t="s">
        <v>80</v>
      </c>
      <c r="AO116" t="s">
        <v>81</v>
      </c>
      <c r="AR116" t="s">
        <v>80</v>
      </c>
      <c r="AT116" t="s">
        <v>80</v>
      </c>
      <c r="AW116" t="s">
        <v>80</v>
      </c>
      <c r="AY116" t="s">
        <v>4841</v>
      </c>
      <c r="AZ116" t="s">
        <v>4844</v>
      </c>
      <c r="BA116" t="s">
        <v>90</v>
      </c>
      <c r="BB116">
        <v>75494</v>
      </c>
      <c r="BC116" t="s">
        <v>77</v>
      </c>
    </row>
    <row r="117" spans="1:55" x14ac:dyDescent="0.25">
      <c r="A117" t="s">
        <v>2130</v>
      </c>
      <c r="B117" s="1">
        <v>43432</v>
      </c>
      <c r="C117" t="s">
        <v>60</v>
      </c>
      <c r="D117" s="2">
        <v>43407.00408564815</v>
      </c>
      <c r="E117" t="s">
        <v>61</v>
      </c>
      <c r="F117" s="1">
        <v>43497</v>
      </c>
      <c r="G117" s="1">
        <v>43770</v>
      </c>
      <c r="H117" t="s">
        <v>2131</v>
      </c>
      <c r="I117" t="s">
        <v>2132</v>
      </c>
      <c r="J117" t="s">
        <v>2133</v>
      </c>
      <c r="L117" t="s">
        <v>1751</v>
      </c>
      <c r="M117" t="s">
        <v>90</v>
      </c>
      <c r="N117">
        <v>79830</v>
      </c>
      <c r="O117" t="s">
        <v>68</v>
      </c>
      <c r="Q117" t="s">
        <v>2134</v>
      </c>
      <c r="S117" t="s">
        <v>71</v>
      </c>
      <c r="T117" t="s">
        <v>1063</v>
      </c>
      <c r="U117" t="s">
        <v>1064</v>
      </c>
      <c r="V117" t="s">
        <v>1065</v>
      </c>
      <c r="W117" t="s">
        <v>90</v>
      </c>
      <c r="X117" t="s">
        <v>2135</v>
      </c>
      <c r="Y117" t="str">
        <f>"53-7064"</f>
        <v>53-7064</v>
      </c>
      <c r="Z117" t="s">
        <v>125</v>
      </c>
      <c r="AA117">
        <v>212321</v>
      </c>
      <c r="AB117">
        <v>7</v>
      </c>
      <c r="AC117">
        <v>7</v>
      </c>
      <c r="AD117" t="s">
        <v>77</v>
      </c>
      <c r="AE117" t="s">
        <v>96</v>
      </c>
      <c r="AF117">
        <v>40</v>
      </c>
      <c r="AG117" s="3">
        <v>0.33333333333333331</v>
      </c>
      <c r="AH117" s="3">
        <v>0.70833333333333337</v>
      </c>
      <c r="AI117" s="4">
        <v>8.7100000000000009</v>
      </c>
      <c r="AJ117">
        <v>13.07</v>
      </c>
      <c r="AL117" t="s">
        <v>79</v>
      </c>
      <c r="AM117" t="s">
        <v>80</v>
      </c>
      <c r="AO117" t="s">
        <v>81</v>
      </c>
      <c r="AR117" t="s">
        <v>80</v>
      </c>
      <c r="AT117" t="s">
        <v>80</v>
      </c>
      <c r="AW117" t="s">
        <v>80</v>
      </c>
      <c r="AY117" t="s">
        <v>1751</v>
      </c>
      <c r="AZ117" t="s">
        <v>2136</v>
      </c>
      <c r="BA117" t="s">
        <v>90</v>
      </c>
      <c r="BB117">
        <v>79830</v>
      </c>
      <c r="BC117" t="s">
        <v>83</v>
      </c>
    </row>
    <row r="118" spans="1:55" x14ac:dyDescent="0.25">
      <c r="A118" t="s">
        <v>3107</v>
      </c>
      <c r="B118" s="1">
        <v>43374</v>
      </c>
      <c r="C118" t="s">
        <v>60</v>
      </c>
      <c r="D118" s="2">
        <v>43341.587731481479</v>
      </c>
      <c r="E118" t="s">
        <v>61</v>
      </c>
      <c r="F118" s="1">
        <v>43427</v>
      </c>
      <c r="G118" s="1">
        <v>43570</v>
      </c>
      <c r="H118" t="s">
        <v>3108</v>
      </c>
      <c r="J118" t="s">
        <v>3109</v>
      </c>
      <c r="L118" t="s">
        <v>3110</v>
      </c>
      <c r="M118" t="s">
        <v>509</v>
      </c>
      <c r="N118">
        <v>5356</v>
      </c>
      <c r="O118" t="s">
        <v>68</v>
      </c>
      <c r="Q118" t="s">
        <v>3111</v>
      </c>
      <c r="S118" t="s">
        <v>71</v>
      </c>
      <c r="T118" t="s">
        <v>263</v>
      </c>
      <c r="U118" t="s">
        <v>264</v>
      </c>
      <c r="V118" t="s">
        <v>265</v>
      </c>
      <c r="W118" t="s">
        <v>266</v>
      </c>
      <c r="X118" t="s">
        <v>558</v>
      </c>
      <c r="Y118" t="str">
        <f>"37-2012"</f>
        <v>37-2012</v>
      </c>
      <c r="Z118" t="s">
        <v>268</v>
      </c>
      <c r="AA118">
        <v>721110</v>
      </c>
      <c r="AB118">
        <v>12</v>
      </c>
      <c r="AC118">
        <v>12</v>
      </c>
      <c r="AD118" t="s">
        <v>77</v>
      </c>
      <c r="AE118" t="s">
        <v>96</v>
      </c>
      <c r="AF118">
        <v>35</v>
      </c>
      <c r="AG118" s="3">
        <v>0.33333333333333331</v>
      </c>
      <c r="AH118" s="3">
        <v>0.625</v>
      </c>
      <c r="AI118" s="4">
        <v>12.66</v>
      </c>
      <c r="AJ118">
        <v>18.989999999999998</v>
      </c>
      <c r="AL118" t="s">
        <v>79</v>
      </c>
      <c r="AM118" t="s">
        <v>80</v>
      </c>
      <c r="AO118" t="s">
        <v>81</v>
      </c>
      <c r="AR118" t="s">
        <v>80</v>
      </c>
      <c r="AT118" t="s">
        <v>80</v>
      </c>
      <c r="AW118" t="s">
        <v>71</v>
      </c>
      <c r="AX118">
        <v>6</v>
      </c>
      <c r="AY118" t="s">
        <v>3110</v>
      </c>
      <c r="AZ118" t="s">
        <v>3112</v>
      </c>
      <c r="BA118" t="s">
        <v>509</v>
      </c>
      <c r="BB118">
        <v>5356</v>
      </c>
      <c r="BC118" t="s">
        <v>83</v>
      </c>
    </row>
    <row r="119" spans="1:55" x14ac:dyDescent="0.25">
      <c r="A119" t="s">
        <v>5063</v>
      </c>
      <c r="B119" s="1">
        <v>43375</v>
      </c>
      <c r="C119" t="s">
        <v>60</v>
      </c>
      <c r="D119" s="2">
        <v>43347.602824074071</v>
      </c>
      <c r="E119" t="s">
        <v>61</v>
      </c>
      <c r="F119" s="1">
        <v>43435</v>
      </c>
      <c r="G119" s="1">
        <v>43555</v>
      </c>
      <c r="H119" t="s">
        <v>5064</v>
      </c>
      <c r="J119" t="s">
        <v>5065</v>
      </c>
      <c r="L119" t="s">
        <v>4077</v>
      </c>
      <c r="M119" t="s">
        <v>336</v>
      </c>
      <c r="N119">
        <v>10603</v>
      </c>
      <c r="O119" t="s">
        <v>68</v>
      </c>
      <c r="Q119" t="s">
        <v>5066</v>
      </c>
      <c r="S119" t="s">
        <v>71</v>
      </c>
      <c r="T119" t="s">
        <v>4866</v>
      </c>
      <c r="U119" t="s">
        <v>4867</v>
      </c>
      <c r="V119" t="s">
        <v>336</v>
      </c>
      <c r="W119" t="s">
        <v>336</v>
      </c>
      <c r="X119" t="s">
        <v>3287</v>
      </c>
      <c r="Y119" t="str">
        <f>"37-3011"</f>
        <v>37-3011</v>
      </c>
      <c r="Z119" t="s">
        <v>454</v>
      </c>
      <c r="AA119">
        <v>561730</v>
      </c>
      <c r="AB119">
        <v>9</v>
      </c>
      <c r="AC119">
        <v>9</v>
      </c>
      <c r="AD119" t="s">
        <v>77</v>
      </c>
      <c r="AE119" t="s">
        <v>78</v>
      </c>
      <c r="AF119">
        <v>35</v>
      </c>
      <c r="AG119" s="3">
        <v>0.33333333333333331</v>
      </c>
      <c r="AH119" s="3">
        <v>0.66666666666666663</v>
      </c>
      <c r="AI119" s="4">
        <v>16.809999999999999</v>
      </c>
      <c r="AL119" t="s">
        <v>79</v>
      </c>
      <c r="AM119" t="s">
        <v>80</v>
      </c>
      <c r="AO119" t="s">
        <v>81</v>
      </c>
      <c r="AR119" t="s">
        <v>80</v>
      </c>
      <c r="AT119" t="s">
        <v>80</v>
      </c>
      <c r="AW119" t="s">
        <v>80</v>
      </c>
      <c r="AY119" t="s">
        <v>4077</v>
      </c>
      <c r="AZ119" t="s">
        <v>4868</v>
      </c>
      <c r="BA119" t="s">
        <v>336</v>
      </c>
      <c r="BB119">
        <v>10603</v>
      </c>
      <c r="BC119" t="s">
        <v>77</v>
      </c>
    </row>
    <row r="120" spans="1:55" x14ac:dyDescent="0.25">
      <c r="A120" t="s">
        <v>1908</v>
      </c>
      <c r="B120" s="1">
        <v>43383</v>
      </c>
      <c r="C120" t="s">
        <v>60</v>
      </c>
      <c r="D120" s="2">
        <v>43321.468321759261</v>
      </c>
      <c r="E120" t="s">
        <v>115</v>
      </c>
      <c r="H120" t="s">
        <v>1909</v>
      </c>
      <c r="I120" t="s">
        <v>1910</v>
      </c>
      <c r="J120" t="s">
        <v>1911</v>
      </c>
      <c r="K120" t="s">
        <v>1912</v>
      </c>
      <c r="L120" t="s">
        <v>1913</v>
      </c>
      <c r="M120" t="s">
        <v>303</v>
      </c>
      <c r="N120">
        <v>93546</v>
      </c>
      <c r="O120" t="s">
        <v>68</v>
      </c>
      <c r="Q120" t="s">
        <v>1914</v>
      </c>
      <c r="R120">
        <v>3351</v>
      </c>
      <c r="S120" t="s">
        <v>80</v>
      </c>
      <c r="U120" t="s">
        <v>108</v>
      </c>
      <c r="X120" t="s">
        <v>1915</v>
      </c>
      <c r="Y120" t="str">
        <f>"27-2022"</f>
        <v>27-2022</v>
      </c>
      <c r="Z120" t="s">
        <v>1916</v>
      </c>
      <c r="AA120">
        <v>71392</v>
      </c>
      <c r="AB120">
        <v>3</v>
      </c>
      <c r="AD120" t="s">
        <v>77</v>
      </c>
      <c r="AE120" t="s">
        <v>78</v>
      </c>
      <c r="AF120">
        <v>35</v>
      </c>
      <c r="AG120" s="3">
        <v>0.33333333333333331</v>
      </c>
      <c r="AH120" s="3">
        <v>0.6875</v>
      </c>
      <c r="AI120" s="4">
        <v>18.04</v>
      </c>
      <c r="AJ120">
        <v>27.06</v>
      </c>
      <c r="AK120">
        <v>27.06</v>
      </c>
      <c r="AL120" t="s">
        <v>79</v>
      </c>
      <c r="AM120" t="s">
        <v>80</v>
      </c>
      <c r="AO120" t="s">
        <v>81</v>
      </c>
      <c r="AP120" t="s">
        <v>69</v>
      </c>
      <c r="AQ120" t="s">
        <v>69</v>
      </c>
      <c r="AR120" t="s">
        <v>80</v>
      </c>
      <c r="AT120" t="s">
        <v>80</v>
      </c>
      <c r="AW120" t="s">
        <v>71</v>
      </c>
      <c r="AX120">
        <v>12</v>
      </c>
      <c r="AY120" t="s">
        <v>1917</v>
      </c>
      <c r="AZ120" t="s">
        <v>1918</v>
      </c>
      <c r="BA120" t="s">
        <v>303</v>
      </c>
      <c r="BB120">
        <v>93546</v>
      </c>
      <c r="BC120" t="s">
        <v>83</v>
      </c>
    </row>
    <row r="121" spans="1:55" x14ac:dyDescent="0.25">
      <c r="A121" t="s">
        <v>4167</v>
      </c>
      <c r="B121" s="1">
        <v>43377</v>
      </c>
      <c r="C121" t="s">
        <v>60</v>
      </c>
      <c r="D121" s="2">
        <v>43347.678807870368</v>
      </c>
      <c r="E121" t="s">
        <v>61</v>
      </c>
      <c r="F121" s="1">
        <v>43435</v>
      </c>
      <c r="G121" s="1">
        <v>43570</v>
      </c>
      <c r="H121" t="s">
        <v>3108</v>
      </c>
      <c r="J121" t="s">
        <v>3109</v>
      </c>
      <c r="L121" t="s">
        <v>3110</v>
      </c>
      <c r="M121" t="s">
        <v>509</v>
      </c>
      <c r="N121">
        <v>5356</v>
      </c>
      <c r="O121" t="s">
        <v>68</v>
      </c>
      <c r="Q121" t="s">
        <v>3111</v>
      </c>
      <c r="S121" t="s">
        <v>71</v>
      </c>
      <c r="T121" t="s">
        <v>263</v>
      </c>
      <c r="U121" t="s">
        <v>264</v>
      </c>
      <c r="V121" t="s">
        <v>265</v>
      </c>
      <c r="W121" t="s">
        <v>266</v>
      </c>
      <c r="X121" t="s">
        <v>3674</v>
      </c>
      <c r="Y121" t="str">
        <f>"43-4081"</f>
        <v>43-4081</v>
      </c>
      <c r="Z121" t="s">
        <v>3675</v>
      </c>
      <c r="AA121">
        <v>721110</v>
      </c>
      <c r="AB121">
        <v>3</v>
      </c>
      <c r="AC121">
        <v>3</v>
      </c>
      <c r="AD121" t="s">
        <v>77</v>
      </c>
      <c r="AE121" t="s">
        <v>96</v>
      </c>
      <c r="AF121">
        <v>35</v>
      </c>
      <c r="AG121" s="3">
        <v>0.29166666666666669</v>
      </c>
      <c r="AH121" s="3">
        <v>0.58333333333333337</v>
      </c>
      <c r="AI121" s="4">
        <v>12.31</v>
      </c>
      <c r="AJ121">
        <v>18.47</v>
      </c>
      <c r="AL121" t="s">
        <v>79</v>
      </c>
      <c r="AM121" t="s">
        <v>80</v>
      </c>
      <c r="AO121" t="s">
        <v>81</v>
      </c>
      <c r="AR121" t="s">
        <v>80</v>
      </c>
      <c r="AT121" t="s">
        <v>80</v>
      </c>
      <c r="AW121" t="s">
        <v>71</v>
      </c>
      <c r="AX121">
        <v>6</v>
      </c>
      <c r="AY121" t="s">
        <v>3110</v>
      </c>
      <c r="AZ121" t="s">
        <v>3112</v>
      </c>
      <c r="BA121" t="s">
        <v>509</v>
      </c>
      <c r="BB121">
        <v>5356</v>
      </c>
      <c r="BC121" t="s">
        <v>83</v>
      </c>
    </row>
    <row r="122" spans="1:55" x14ac:dyDescent="0.25">
      <c r="A122" t="s">
        <v>2113</v>
      </c>
      <c r="B122" s="1">
        <v>43431</v>
      </c>
      <c r="C122" t="s">
        <v>60</v>
      </c>
      <c r="D122" s="2">
        <v>43407.002754629626</v>
      </c>
      <c r="E122" t="s">
        <v>61</v>
      </c>
      <c r="F122" s="1">
        <v>43497</v>
      </c>
      <c r="G122" s="1">
        <v>43784</v>
      </c>
      <c r="H122" t="s">
        <v>2114</v>
      </c>
      <c r="I122" t="s">
        <v>2115</v>
      </c>
      <c r="J122" t="s">
        <v>2116</v>
      </c>
      <c r="L122" t="s">
        <v>2117</v>
      </c>
      <c r="M122" t="s">
        <v>90</v>
      </c>
      <c r="N122">
        <v>75006</v>
      </c>
      <c r="O122" t="s">
        <v>68</v>
      </c>
      <c r="Q122" t="s">
        <v>2118</v>
      </c>
      <c r="S122" t="s">
        <v>71</v>
      </c>
      <c r="T122" t="s">
        <v>1063</v>
      </c>
      <c r="U122" t="s">
        <v>1064</v>
      </c>
      <c r="V122" t="s">
        <v>1065</v>
      </c>
      <c r="W122" t="s">
        <v>90</v>
      </c>
      <c r="X122" t="s">
        <v>2119</v>
      </c>
      <c r="Y122" t="str">
        <f>"45-2092"</f>
        <v>45-2092</v>
      </c>
      <c r="Z122" t="s">
        <v>714</v>
      </c>
      <c r="AA122">
        <v>111421</v>
      </c>
      <c r="AB122">
        <v>37</v>
      </c>
      <c r="AC122">
        <v>37</v>
      </c>
      <c r="AD122" t="s">
        <v>77</v>
      </c>
      <c r="AE122" t="s">
        <v>96</v>
      </c>
      <c r="AF122">
        <v>35</v>
      </c>
      <c r="AG122" s="3">
        <v>0.3125</v>
      </c>
      <c r="AH122" s="3">
        <v>0.70833333333333337</v>
      </c>
      <c r="AI122" s="4">
        <v>10.06</v>
      </c>
      <c r="AJ122">
        <v>15.09</v>
      </c>
      <c r="AL122" t="s">
        <v>79</v>
      </c>
      <c r="AM122" t="s">
        <v>80</v>
      </c>
      <c r="AO122" t="s">
        <v>81</v>
      </c>
      <c r="AR122" t="s">
        <v>80</v>
      </c>
      <c r="AT122" t="s">
        <v>80</v>
      </c>
      <c r="AW122" t="s">
        <v>80</v>
      </c>
      <c r="AY122" t="s">
        <v>2117</v>
      </c>
      <c r="AZ122" t="s">
        <v>216</v>
      </c>
      <c r="BA122" t="s">
        <v>90</v>
      </c>
      <c r="BB122">
        <v>75006</v>
      </c>
      <c r="BC122" t="s">
        <v>83</v>
      </c>
    </row>
    <row r="123" spans="1:55" x14ac:dyDescent="0.25">
      <c r="A123" t="s">
        <v>4762</v>
      </c>
      <c r="B123" s="1">
        <v>43441</v>
      </c>
      <c r="C123" t="s">
        <v>60</v>
      </c>
      <c r="D123" s="2">
        <v>43416.269409722219</v>
      </c>
      <c r="E123" t="s">
        <v>757</v>
      </c>
      <c r="F123" s="1">
        <v>43505</v>
      </c>
      <c r="G123" s="1">
        <v>43777</v>
      </c>
      <c r="H123" t="s">
        <v>4763</v>
      </c>
      <c r="J123" t="s">
        <v>4764</v>
      </c>
      <c r="L123" t="s">
        <v>1065</v>
      </c>
      <c r="M123" t="s">
        <v>90</v>
      </c>
      <c r="N123">
        <v>75098</v>
      </c>
      <c r="O123" t="s">
        <v>68</v>
      </c>
      <c r="Q123" t="s">
        <v>4765</v>
      </c>
      <c r="S123" t="s">
        <v>71</v>
      </c>
      <c r="T123" t="s">
        <v>1063</v>
      </c>
      <c r="U123" t="s">
        <v>1064</v>
      </c>
      <c r="V123" t="s">
        <v>1065</v>
      </c>
      <c r="W123" t="s">
        <v>90</v>
      </c>
      <c r="X123" t="s">
        <v>754</v>
      </c>
      <c r="Y123" t="str">
        <f>"37-3011"</f>
        <v>37-3011</v>
      </c>
      <c r="Z123" t="s">
        <v>454</v>
      </c>
      <c r="AA123">
        <v>561730</v>
      </c>
      <c r="AB123">
        <v>35</v>
      </c>
      <c r="AC123">
        <v>35</v>
      </c>
      <c r="AD123" t="s">
        <v>77</v>
      </c>
      <c r="AE123" t="s">
        <v>96</v>
      </c>
      <c r="AF123">
        <v>40</v>
      </c>
      <c r="AG123" s="3">
        <v>0.33333333333333331</v>
      </c>
      <c r="AH123" s="3">
        <v>0.70833333333333337</v>
      </c>
      <c r="AI123" s="4">
        <v>13.94</v>
      </c>
      <c r="AJ123">
        <v>20.91</v>
      </c>
      <c r="AL123" t="s">
        <v>79</v>
      </c>
      <c r="AM123" t="s">
        <v>80</v>
      </c>
      <c r="AO123" t="s">
        <v>81</v>
      </c>
      <c r="AR123" t="s">
        <v>80</v>
      </c>
      <c r="AT123" t="s">
        <v>80</v>
      </c>
      <c r="AW123" t="s">
        <v>80</v>
      </c>
      <c r="AY123" t="s">
        <v>1065</v>
      </c>
      <c r="AZ123" t="s">
        <v>4766</v>
      </c>
      <c r="BA123" t="s">
        <v>90</v>
      </c>
      <c r="BB123">
        <v>75098</v>
      </c>
      <c r="BC123" t="s">
        <v>77</v>
      </c>
    </row>
    <row r="124" spans="1:55" x14ac:dyDescent="0.25">
      <c r="A124" t="s">
        <v>5383</v>
      </c>
      <c r="B124" s="1">
        <v>43432</v>
      </c>
      <c r="C124" t="s">
        <v>60</v>
      </c>
      <c r="D124" s="2">
        <v>43407.003472222219</v>
      </c>
      <c r="E124" t="s">
        <v>61</v>
      </c>
      <c r="F124" s="1">
        <v>43497</v>
      </c>
      <c r="G124" s="1">
        <v>43769</v>
      </c>
      <c r="H124" t="s">
        <v>5384</v>
      </c>
      <c r="J124" t="s">
        <v>5385</v>
      </c>
      <c r="L124" t="s">
        <v>4158</v>
      </c>
      <c r="M124" t="s">
        <v>90</v>
      </c>
      <c r="N124">
        <v>75935</v>
      </c>
      <c r="O124" t="s">
        <v>68</v>
      </c>
      <c r="Q124" t="s">
        <v>5386</v>
      </c>
      <c r="S124" t="s">
        <v>71</v>
      </c>
      <c r="T124" t="s">
        <v>1063</v>
      </c>
      <c r="U124" t="s">
        <v>1064</v>
      </c>
      <c r="V124" t="s">
        <v>1065</v>
      </c>
      <c r="W124" t="s">
        <v>90</v>
      </c>
      <c r="X124" t="s">
        <v>4727</v>
      </c>
      <c r="Y124" t="str">
        <f>"37-3011"</f>
        <v>37-3011</v>
      </c>
      <c r="Z124" t="s">
        <v>454</v>
      </c>
      <c r="AA124">
        <v>561730</v>
      </c>
      <c r="AB124">
        <v>11</v>
      </c>
      <c r="AC124">
        <v>11</v>
      </c>
      <c r="AD124" t="s">
        <v>77</v>
      </c>
      <c r="AE124" t="s">
        <v>96</v>
      </c>
      <c r="AF124">
        <v>35</v>
      </c>
      <c r="AG124" s="3">
        <v>0.33333333333333331</v>
      </c>
      <c r="AH124" s="3">
        <v>0.70833333333333337</v>
      </c>
      <c r="AI124" s="4">
        <v>12.62</v>
      </c>
      <c r="AJ124">
        <v>18.93</v>
      </c>
      <c r="AL124" t="s">
        <v>79</v>
      </c>
      <c r="AM124" t="s">
        <v>80</v>
      </c>
      <c r="AO124" t="s">
        <v>81</v>
      </c>
      <c r="AR124" t="s">
        <v>80</v>
      </c>
      <c r="AT124" t="s">
        <v>80</v>
      </c>
      <c r="AW124" t="s">
        <v>80</v>
      </c>
      <c r="AY124" t="s">
        <v>4158</v>
      </c>
      <c r="AZ124" t="s">
        <v>2673</v>
      </c>
      <c r="BA124" t="s">
        <v>90</v>
      </c>
      <c r="BB124">
        <v>75935</v>
      </c>
      <c r="BC124" t="s">
        <v>77</v>
      </c>
    </row>
    <row r="125" spans="1:55" x14ac:dyDescent="0.25">
      <c r="A125" t="s">
        <v>5624</v>
      </c>
      <c r="B125" s="1">
        <v>43444</v>
      </c>
      <c r="C125" t="s">
        <v>60</v>
      </c>
      <c r="D125" s="2">
        <v>43409.004131944443</v>
      </c>
      <c r="E125" t="s">
        <v>61</v>
      </c>
      <c r="F125" s="1">
        <v>43497</v>
      </c>
      <c r="G125" s="1">
        <v>43799</v>
      </c>
      <c r="H125" t="s">
        <v>5625</v>
      </c>
      <c r="J125" t="s">
        <v>5626</v>
      </c>
      <c r="L125" t="s">
        <v>5627</v>
      </c>
      <c r="M125" t="s">
        <v>332</v>
      </c>
      <c r="N125">
        <v>40456</v>
      </c>
      <c r="O125" t="s">
        <v>68</v>
      </c>
      <c r="Q125" t="s">
        <v>5628</v>
      </c>
      <c r="S125" t="s">
        <v>71</v>
      </c>
      <c r="T125" t="s">
        <v>857</v>
      </c>
      <c r="U125" t="s">
        <v>858</v>
      </c>
      <c r="V125" t="s">
        <v>859</v>
      </c>
      <c r="W125" t="s">
        <v>332</v>
      </c>
      <c r="X125" t="s">
        <v>1083</v>
      </c>
      <c r="Y125" t="str">
        <f>"37-2011"</f>
        <v>37-2011</v>
      </c>
      <c r="Z125" t="s">
        <v>1297</v>
      </c>
      <c r="AA125">
        <v>561790</v>
      </c>
      <c r="AB125">
        <v>6</v>
      </c>
      <c r="AC125">
        <v>6</v>
      </c>
      <c r="AD125" t="s">
        <v>77</v>
      </c>
      <c r="AE125" t="s">
        <v>96</v>
      </c>
      <c r="AF125">
        <v>35</v>
      </c>
      <c r="AG125" s="3">
        <v>0.33333333333333331</v>
      </c>
      <c r="AH125" s="3">
        <v>0.66666666666666663</v>
      </c>
      <c r="AI125" s="4">
        <v>16.149999999999999</v>
      </c>
      <c r="AJ125">
        <v>24.23</v>
      </c>
      <c r="AK125">
        <v>24.23</v>
      </c>
      <c r="AL125" t="s">
        <v>79</v>
      </c>
      <c r="AM125" t="s">
        <v>80</v>
      </c>
      <c r="AO125" t="s">
        <v>81</v>
      </c>
      <c r="AP125" t="s">
        <v>104</v>
      </c>
      <c r="AQ125" t="s">
        <v>104</v>
      </c>
      <c r="AR125" t="s">
        <v>80</v>
      </c>
      <c r="AT125" t="s">
        <v>80</v>
      </c>
      <c r="AW125" t="s">
        <v>80</v>
      </c>
      <c r="AY125" t="s">
        <v>5627</v>
      </c>
      <c r="AZ125" t="s">
        <v>1502</v>
      </c>
      <c r="BA125" t="s">
        <v>332</v>
      </c>
      <c r="BB125">
        <v>40456</v>
      </c>
      <c r="BC125" t="s">
        <v>77</v>
      </c>
    </row>
    <row r="126" spans="1:55" x14ac:dyDescent="0.25">
      <c r="A126" t="s">
        <v>8239</v>
      </c>
      <c r="B126" s="1">
        <v>43441</v>
      </c>
      <c r="C126" t="s">
        <v>60</v>
      </c>
      <c r="D126" s="2">
        <v>43407.00472222222</v>
      </c>
      <c r="E126" t="s">
        <v>61</v>
      </c>
      <c r="F126" s="1">
        <v>43497</v>
      </c>
      <c r="G126" s="1">
        <v>43769</v>
      </c>
      <c r="H126" t="s">
        <v>8240</v>
      </c>
      <c r="J126" t="s">
        <v>8241</v>
      </c>
      <c r="L126" t="s">
        <v>8242</v>
      </c>
      <c r="M126" t="s">
        <v>90</v>
      </c>
      <c r="N126">
        <v>77835</v>
      </c>
      <c r="O126" t="s">
        <v>68</v>
      </c>
      <c r="Q126" t="s">
        <v>8243</v>
      </c>
      <c r="S126" t="s">
        <v>71</v>
      </c>
      <c r="T126" t="s">
        <v>1063</v>
      </c>
      <c r="U126" t="s">
        <v>1064</v>
      </c>
      <c r="V126" t="s">
        <v>1065</v>
      </c>
      <c r="W126" t="s">
        <v>90</v>
      </c>
      <c r="X126" t="s">
        <v>830</v>
      </c>
      <c r="Y126" t="str">
        <f>"37-3011"</f>
        <v>37-3011</v>
      </c>
      <c r="Z126" t="s">
        <v>454</v>
      </c>
      <c r="AA126">
        <v>561730</v>
      </c>
      <c r="AB126">
        <v>12</v>
      </c>
      <c r="AC126">
        <v>12</v>
      </c>
      <c r="AD126" t="s">
        <v>77</v>
      </c>
      <c r="AE126" t="s">
        <v>96</v>
      </c>
      <c r="AF126">
        <v>35</v>
      </c>
      <c r="AG126" s="3">
        <v>0.33333333333333331</v>
      </c>
      <c r="AH126" s="3">
        <v>0.66666666666666663</v>
      </c>
      <c r="AI126" s="4">
        <v>13.3</v>
      </c>
      <c r="AJ126">
        <v>19.95</v>
      </c>
      <c r="AL126" t="s">
        <v>79</v>
      </c>
      <c r="AM126" t="s">
        <v>80</v>
      </c>
      <c r="AO126" t="s">
        <v>81</v>
      </c>
      <c r="AR126" t="s">
        <v>80</v>
      </c>
      <c r="AT126" t="s">
        <v>80</v>
      </c>
      <c r="AW126" t="s">
        <v>80</v>
      </c>
      <c r="AY126" t="s">
        <v>8242</v>
      </c>
      <c r="AZ126" t="s">
        <v>595</v>
      </c>
      <c r="BA126" t="s">
        <v>90</v>
      </c>
      <c r="BB126">
        <v>77835</v>
      </c>
      <c r="BC126" t="s">
        <v>77</v>
      </c>
    </row>
    <row r="127" spans="1:55" x14ac:dyDescent="0.25">
      <c r="A127" t="s">
        <v>4938</v>
      </c>
      <c r="B127" s="1">
        <v>43460</v>
      </c>
      <c r="C127" t="s">
        <v>60</v>
      </c>
      <c r="D127" s="2">
        <v>43409.005659722221</v>
      </c>
      <c r="E127" t="s">
        <v>115</v>
      </c>
      <c r="H127" t="s">
        <v>4939</v>
      </c>
      <c r="I127" t="s">
        <v>4940</v>
      </c>
      <c r="J127" t="s">
        <v>4941</v>
      </c>
      <c r="L127" t="s">
        <v>1420</v>
      </c>
      <c r="M127" t="s">
        <v>332</v>
      </c>
      <c r="N127">
        <v>41094</v>
      </c>
      <c r="O127" t="s">
        <v>68</v>
      </c>
      <c r="Q127" t="s">
        <v>4942</v>
      </c>
      <c r="S127" t="s">
        <v>71</v>
      </c>
      <c r="T127" t="s">
        <v>857</v>
      </c>
      <c r="U127" t="s">
        <v>2397</v>
      </c>
      <c r="V127" t="s">
        <v>859</v>
      </c>
      <c r="W127" t="s">
        <v>332</v>
      </c>
      <c r="X127" t="s">
        <v>1377</v>
      </c>
      <c r="Y127" t="str">
        <f>"37-3011"</f>
        <v>37-3011</v>
      </c>
      <c r="Z127" t="s">
        <v>454</v>
      </c>
      <c r="AA127">
        <v>54132</v>
      </c>
      <c r="AB127">
        <v>6</v>
      </c>
      <c r="AD127" t="s">
        <v>77</v>
      </c>
      <c r="AE127" t="s">
        <v>96</v>
      </c>
      <c r="AF127">
        <v>35</v>
      </c>
      <c r="AG127" s="3">
        <v>0.33333333333333331</v>
      </c>
      <c r="AH127" s="3">
        <v>0.66666666666666663</v>
      </c>
      <c r="AI127" s="4">
        <v>13.91</v>
      </c>
      <c r="AJ127">
        <v>20.87</v>
      </c>
      <c r="AK127">
        <v>20.87</v>
      </c>
      <c r="AL127" t="s">
        <v>79</v>
      </c>
      <c r="AM127" t="s">
        <v>80</v>
      </c>
      <c r="AO127" t="s">
        <v>81</v>
      </c>
      <c r="AP127" t="s">
        <v>69</v>
      </c>
      <c r="AQ127" t="s">
        <v>69</v>
      </c>
      <c r="AR127" t="s">
        <v>80</v>
      </c>
      <c r="AT127" t="s">
        <v>80</v>
      </c>
      <c r="AW127" t="s">
        <v>80</v>
      </c>
      <c r="AY127" t="s">
        <v>1420</v>
      </c>
      <c r="AZ127" t="s">
        <v>1084</v>
      </c>
      <c r="BA127" t="s">
        <v>332</v>
      </c>
      <c r="BB127">
        <v>41094</v>
      </c>
      <c r="BC127" t="s">
        <v>77</v>
      </c>
    </row>
    <row r="128" spans="1:55" x14ac:dyDescent="0.25">
      <c r="A128" t="s">
        <v>7386</v>
      </c>
      <c r="B128" s="1">
        <v>43444</v>
      </c>
      <c r="C128" t="s">
        <v>60</v>
      </c>
      <c r="D128" s="2">
        <v>43409.006168981483</v>
      </c>
      <c r="E128" t="s">
        <v>61</v>
      </c>
      <c r="F128" s="1">
        <v>43497</v>
      </c>
      <c r="G128" s="1">
        <v>43799</v>
      </c>
      <c r="H128" t="s">
        <v>7387</v>
      </c>
      <c r="J128" t="s">
        <v>7388</v>
      </c>
      <c r="L128" t="s">
        <v>4636</v>
      </c>
      <c r="M128" t="s">
        <v>332</v>
      </c>
      <c r="N128">
        <v>41005</v>
      </c>
      <c r="O128" t="s">
        <v>68</v>
      </c>
      <c r="Q128" t="s">
        <v>7389</v>
      </c>
      <c r="S128" t="s">
        <v>71</v>
      </c>
      <c r="T128" t="s">
        <v>857</v>
      </c>
      <c r="U128" t="s">
        <v>858</v>
      </c>
      <c r="V128" t="s">
        <v>859</v>
      </c>
      <c r="W128" t="s">
        <v>332</v>
      </c>
      <c r="X128" t="s">
        <v>2398</v>
      </c>
      <c r="Y128" t="str">
        <f>"37-3011"</f>
        <v>37-3011</v>
      </c>
      <c r="Z128" t="s">
        <v>454</v>
      </c>
      <c r="AA128">
        <v>561730</v>
      </c>
      <c r="AB128">
        <v>12</v>
      </c>
      <c r="AC128">
        <v>12</v>
      </c>
      <c r="AD128" t="s">
        <v>77</v>
      </c>
      <c r="AE128" t="s">
        <v>96</v>
      </c>
      <c r="AF128">
        <v>35</v>
      </c>
      <c r="AG128" s="3">
        <v>0.33333333333333331</v>
      </c>
      <c r="AH128" s="3">
        <v>0.66666666666666663</v>
      </c>
      <c r="AI128" s="4">
        <v>13.91</v>
      </c>
      <c r="AJ128">
        <v>20.87</v>
      </c>
      <c r="AK128">
        <v>20.87</v>
      </c>
      <c r="AL128" t="s">
        <v>79</v>
      </c>
      <c r="AM128" t="s">
        <v>80</v>
      </c>
      <c r="AO128" t="s">
        <v>81</v>
      </c>
      <c r="AP128" t="s">
        <v>104</v>
      </c>
      <c r="AQ128" t="s">
        <v>104</v>
      </c>
      <c r="AR128" t="s">
        <v>80</v>
      </c>
      <c r="AT128" t="s">
        <v>80</v>
      </c>
      <c r="AW128" t="s">
        <v>80</v>
      </c>
      <c r="AY128" t="s">
        <v>4636</v>
      </c>
      <c r="AZ128" t="s">
        <v>1084</v>
      </c>
      <c r="BA128" t="s">
        <v>332</v>
      </c>
      <c r="BB128">
        <v>41005</v>
      </c>
      <c r="BC128" t="s">
        <v>77</v>
      </c>
    </row>
    <row r="129" spans="1:55" x14ac:dyDescent="0.25">
      <c r="A129" t="s">
        <v>6669</v>
      </c>
      <c r="B129" s="1">
        <v>43444</v>
      </c>
      <c r="C129" t="s">
        <v>60</v>
      </c>
      <c r="D129" s="2">
        <v>43409.002337962964</v>
      </c>
      <c r="E129" t="s">
        <v>61</v>
      </c>
      <c r="F129" s="1">
        <v>43497</v>
      </c>
      <c r="G129" s="1">
        <v>43799</v>
      </c>
      <c r="H129" t="s">
        <v>6670</v>
      </c>
      <c r="J129" t="s">
        <v>6671</v>
      </c>
      <c r="L129" t="s">
        <v>855</v>
      </c>
      <c r="M129" t="s">
        <v>332</v>
      </c>
      <c r="N129">
        <v>40508</v>
      </c>
      <c r="O129" t="s">
        <v>68</v>
      </c>
      <c r="Q129" t="s">
        <v>6672</v>
      </c>
      <c r="S129" t="s">
        <v>71</v>
      </c>
      <c r="T129" t="s">
        <v>857</v>
      </c>
      <c r="U129" t="s">
        <v>858</v>
      </c>
      <c r="V129" t="s">
        <v>859</v>
      </c>
      <c r="W129" t="s">
        <v>332</v>
      </c>
      <c r="X129" t="s">
        <v>2398</v>
      </c>
      <c r="Y129" t="str">
        <f>"37-3011"</f>
        <v>37-3011</v>
      </c>
      <c r="Z129" t="s">
        <v>454</v>
      </c>
      <c r="AA129">
        <v>561730</v>
      </c>
      <c r="AB129">
        <v>40</v>
      </c>
      <c r="AC129">
        <v>40</v>
      </c>
      <c r="AD129" t="s">
        <v>77</v>
      </c>
      <c r="AE129" t="s">
        <v>96</v>
      </c>
      <c r="AF129">
        <v>35</v>
      </c>
      <c r="AG129" s="3">
        <v>0.33333333333333331</v>
      </c>
      <c r="AH129" s="3">
        <v>0.66666666666666663</v>
      </c>
      <c r="AI129" s="4">
        <v>13.12</v>
      </c>
      <c r="AJ129">
        <v>19.68</v>
      </c>
      <c r="AK129">
        <v>19.68</v>
      </c>
      <c r="AL129" t="s">
        <v>79</v>
      </c>
      <c r="AM129" t="s">
        <v>80</v>
      </c>
      <c r="AO129" t="s">
        <v>81</v>
      </c>
      <c r="AP129" t="s">
        <v>104</v>
      </c>
      <c r="AQ129" t="s">
        <v>104</v>
      </c>
      <c r="AR129" t="s">
        <v>80</v>
      </c>
      <c r="AT129" t="s">
        <v>80</v>
      </c>
      <c r="AW129" t="s">
        <v>80</v>
      </c>
      <c r="AY129" t="s">
        <v>855</v>
      </c>
      <c r="AZ129" t="s">
        <v>861</v>
      </c>
      <c r="BA129" t="s">
        <v>332</v>
      </c>
      <c r="BB129">
        <v>40508</v>
      </c>
      <c r="BC129" t="s">
        <v>77</v>
      </c>
    </row>
    <row r="130" spans="1:55" x14ac:dyDescent="0.25">
      <c r="A130" t="s">
        <v>7533</v>
      </c>
      <c r="B130" s="1">
        <v>43454</v>
      </c>
      <c r="C130" t="s">
        <v>60</v>
      </c>
      <c r="D130" s="2">
        <v>43409.005023148151</v>
      </c>
      <c r="E130" t="s">
        <v>61</v>
      </c>
      <c r="F130" s="1">
        <v>43497</v>
      </c>
      <c r="G130" s="1">
        <v>43799</v>
      </c>
      <c r="H130" t="s">
        <v>7534</v>
      </c>
      <c r="J130" t="s">
        <v>7535</v>
      </c>
      <c r="L130" t="s">
        <v>7536</v>
      </c>
      <c r="M130" t="s">
        <v>332</v>
      </c>
      <c r="N130">
        <v>40701</v>
      </c>
      <c r="O130" t="s">
        <v>68</v>
      </c>
      <c r="Q130" t="s">
        <v>7537</v>
      </c>
      <c r="S130" t="s">
        <v>71</v>
      </c>
      <c r="T130" t="s">
        <v>857</v>
      </c>
      <c r="U130" t="s">
        <v>858</v>
      </c>
      <c r="V130" t="s">
        <v>859</v>
      </c>
      <c r="W130" t="s">
        <v>332</v>
      </c>
      <c r="X130" t="s">
        <v>1083</v>
      </c>
      <c r="Y130" t="str">
        <f>"37-2011"</f>
        <v>37-2011</v>
      </c>
      <c r="Z130" t="s">
        <v>7538</v>
      </c>
      <c r="AA130">
        <v>561730</v>
      </c>
      <c r="AB130">
        <v>3</v>
      </c>
      <c r="AC130">
        <v>3</v>
      </c>
      <c r="AD130" t="s">
        <v>77</v>
      </c>
      <c r="AE130" t="s">
        <v>96</v>
      </c>
      <c r="AF130">
        <v>35</v>
      </c>
      <c r="AG130" s="3">
        <v>0.33333333333333331</v>
      </c>
      <c r="AH130" s="3">
        <v>0.66666666666666663</v>
      </c>
      <c r="AI130" s="4">
        <v>11.57</v>
      </c>
      <c r="AJ130">
        <v>17.36</v>
      </c>
      <c r="AK130">
        <v>17.36</v>
      </c>
      <c r="AL130" t="s">
        <v>79</v>
      </c>
      <c r="AM130" t="s">
        <v>80</v>
      </c>
      <c r="AO130" t="s">
        <v>81</v>
      </c>
      <c r="AP130" t="s">
        <v>104</v>
      </c>
      <c r="AQ130" t="s">
        <v>104</v>
      </c>
      <c r="AR130" t="s">
        <v>80</v>
      </c>
      <c r="AT130" t="s">
        <v>80</v>
      </c>
      <c r="AW130" t="s">
        <v>80</v>
      </c>
      <c r="AY130" t="s">
        <v>7536</v>
      </c>
      <c r="AZ130" t="s">
        <v>7539</v>
      </c>
      <c r="BA130" t="s">
        <v>332</v>
      </c>
      <c r="BB130">
        <v>40701</v>
      </c>
      <c r="BC130" t="s">
        <v>77</v>
      </c>
    </row>
    <row r="131" spans="1:55" x14ac:dyDescent="0.25">
      <c r="A131" t="s">
        <v>5158</v>
      </c>
      <c r="B131" s="1">
        <v>43397</v>
      </c>
      <c r="C131" t="s">
        <v>60</v>
      </c>
      <c r="D131" s="2">
        <v>43348.682245370372</v>
      </c>
      <c r="E131" t="s">
        <v>115</v>
      </c>
      <c r="H131" t="s">
        <v>5159</v>
      </c>
      <c r="I131" t="s">
        <v>5160</v>
      </c>
      <c r="J131" t="s">
        <v>5161</v>
      </c>
      <c r="L131" t="s">
        <v>5162</v>
      </c>
      <c r="M131" t="s">
        <v>266</v>
      </c>
      <c r="N131">
        <v>2558</v>
      </c>
      <c r="O131" t="s">
        <v>68</v>
      </c>
      <c r="Q131" t="s">
        <v>5163</v>
      </c>
      <c r="S131" t="s">
        <v>71</v>
      </c>
      <c r="T131" t="s">
        <v>5164</v>
      </c>
      <c r="U131" t="s">
        <v>5165</v>
      </c>
      <c r="V131" t="s">
        <v>5166</v>
      </c>
      <c r="W131" t="s">
        <v>266</v>
      </c>
      <c r="X131" t="s">
        <v>92</v>
      </c>
      <c r="Y131" t="str">
        <f>"47-2061"</f>
        <v>47-2061</v>
      </c>
      <c r="Z131" t="s">
        <v>92</v>
      </c>
      <c r="AA131">
        <v>236117</v>
      </c>
      <c r="AB131">
        <v>2</v>
      </c>
      <c r="AD131" t="s">
        <v>77</v>
      </c>
      <c r="AE131" t="s">
        <v>438</v>
      </c>
      <c r="AF131">
        <v>40</v>
      </c>
      <c r="AG131" s="3">
        <v>0.33333333333333331</v>
      </c>
      <c r="AH131" s="3">
        <v>0.66666666666666663</v>
      </c>
      <c r="AI131" s="4">
        <v>22.24</v>
      </c>
      <c r="AL131" t="s">
        <v>79</v>
      </c>
      <c r="AM131" t="s">
        <v>80</v>
      </c>
      <c r="AO131" t="s">
        <v>81</v>
      </c>
      <c r="AP131" t="s">
        <v>111</v>
      </c>
      <c r="AQ131" t="s">
        <v>111</v>
      </c>
      <c r="AR131" t="s">
        <v>80</v>
      </c>
      <c r="AT131" t="s">
        <v>80</v>
      </c>
      <c r="AW131" t="s">
        <v>71</v>
      </c>
      <c r="AX131">
        <v>10</v>
      </c>
      <c r="AY131" t="s">
        <v>5167</v>
      </c>
      <c r="AZ131" t="s">
        <v>5168</v>
      </c>
      <c r="BA131" t="s">
        <v>266</v>
      </c>
      <c r="BB131">
        <v>2739</v>
      </c>
      <c r="BC131" t="s">
        <v>77</v>
      </c>
    </row>
    <row r="132" spans="1:55" x14ac:dyDescent="0.25">
      <c r="A132" t="s">
        <v>2587</v>
      </c>
      <c r="B132" s="1">
        <v>43452</v>
      </c>
      <c r="C132" t="s">
        <v>60</v>
      </c>
      <c r="D132" s="2">
        <v>43421.000520833331</v>
      </c>
      <c r="E132" t="s">
        <v>85</v>
      </c>
      <c r="H132" t="s">
        <v>2588</v>
      </c>
      <c r="J132" t="s">
        <v>2589</v>
      </c>
      <c r="L132" t="s">
        <v>2590</v>
      </c>
      <c r="M132" t="s">
        <v>90</v>
      </c>
      <c r="N132">
        <v>78626</v>
      </c>
      <c r="O132" t="s">
        <v>68</v>
      </c>
      <c r="Q132" t="s">
        <v>2591</v>
      </c>
      <c r="S132" t="s">
        <v>71</v>
      </c>
      <c r="T132" t="s">
        <v>1259</v>
      </c>
      <c r="U132" t="s">
        <v>1064</v>
      </c>
      <c r="V132" t="s">
        <v>1065</v>
      </c>
      <c r="W132" t="s">
        <v>90</v>
      </c>
      <c r="X132" t="s">
        <v>2592</v>
      </c>
      <c r="Y132" t="str">
        <f>"37-3011"</f>
        <v>37-3011</v>
      </c>
      <c r="Z132" t="s">
        <v>454</v>
      </c>
      <c r="AA132">
        <v>561730</v>
      </c>
      <c r="AB132">
        <v>12</v>
      </c>
      <c r="AD132" t="s">
        <v>77</v>
      </c>
      <c r="AE132" t="s">
        <v>96</v>
      </c>
      <c r="AF132">
        <v>35</v>
      </c>
      <c r="AG132" s="3">
        <v>0.33333333333333331</v>
      </c>
      <c r="AH132" s="3">
        <v>0.70833333333333337</v>
      </c>
      <c r="AI132" s="4">
        <v>13.91</v>
      </c>
      <c r="AJ132">
        <v>20.87</v>
      </c>
      <c r="AL132" t="s">
        <v>79</v>
      </c>
      <c r="AM132" t="s">
        <v>80</v>
      </c>
      <c r="AO132" t="s">
        <v>81</v>
      </c>
      <c r="AR132" t="s">
        <v>80</v>
      </c>
      <c r="AT132" t="s">
        <v>80</v>
      </c>
      <c r="AW132" t="s">
        <v>80</v>
      </c>
      <c r="AY132" t="s">
        <v>2590</v>
      </c>
      <c r="AZ132" t="s">
        <v>703</v>
      </c>
      <c r="BA132" t="s">
        <v>90</v>
      </c>
      <c r="BB132">
        <v>78626</v>
      </c>
      <c r="BC132" t="s">
        <v>77</v>
      </c>
    </row>
    <row r="133" spans="1:55" x14ac:dyDescent="0.25">
      <c r="A133" t="s">
        <v>2909</v>
      </c>
      <c r="B133" s="1">
        <v>43398</v>
      </c>
      <c r="C133" t="s">
        <v>60</v>
      </c>
      <c r="D133" s="2">
        <v>43376.003194444442</v>
      </c>
      <c r="E133" t="s">
        <v>61</v>
      </c>
      <c r="F133" s="1">
        <v>43466</v>
      </c>
      <c r="G133" s="1">
        <v>43545</v>
      </c>
      <c r="H133" t="s">
        <v>2910</v>
      </c>
      <c r="J133" t="s">
        <v>2911</v>
      </c>
      <c r="L133" t="s">
        <v>2912</v>
      </c>
      <c r="M133" t="s">
        <v>90</v>
      </c>
      <c r="N133">
        <v>75656</v>
      </c>
      <c r="O133" t="s">
        <v>68</v>
      </c>
      <c r="Q133" t="s">
        <v>2913</v>
      </c>
      <c r="S133" t="s">
        <v>71</v>
      </c>
      <c r="T133" t="s">
        <v>315</v>
      </c>
      <c r="U133" t="s">
        <v>471</v>
      </c>
      <c r="V133" t="s">
        <v>557</v>
      </c>
      <c r="W133" t="s">
        <v>90</v>
      </c>
      <c r="X133" t="s">
        <v>2914</v>
      </c>
      <c r="Y133" t="str">
        <f>"35-3022"</f>
        <v>35-3022</v>
      </c>
      <c r="Z133" t="s">
        <v>307</v>
      </c>
      <c r="AA133">
        <v>713990</v>
      </c>
      <c r="AB133">
        <v>50</v>
      </c>
      <c r="AC133">
        <v>50</v>
      </c>
      <c r="AD133" t="s">
        <v>77</v>
      </c>
      <c r="AE133" t="s">
        <v>78</v>
      </c>
      <c r="AF133">
        <v>35</v>
      </c>
      <c r="AG133" s="3">
        <v>0.41666666666666669</v>
      </c>
      <c r="AH133" s="3">
        <v>0.75</v>
      </c>
      <c r="AI133" s="4">
        <v>9.66</v>
      </c>
      <c r="AJ133">
        <v>14.49</v>
      </c>
      <c r="AK133">
        <v>15.77</v>
      </c>
      <c r="AL133" t="s">
        <v>79</v>
      </c>
      <c r="AM133" t="s">
        <v>80</v>
      </c>
      <c r="AO133" t="s">
        <v>81</v>
      </c>
      <c r="AR133" t="s">
        <v>80</v>
      </c>
      <c r="AT133" t="s">
        <v>80</v>
      </c>
      <c r="AW133" t="s">
        <v>80</v>
      </c>
      <c r="AY133" t="s">
        <v>2912</v>
      </c>
      <c r="AZ133" t="s">
        <v>725</v>
      </c>
      <c r="BA133" t="s">
        <v>90</v>
      </c>
      <c r="BB133">
        <v>75656</v>
      </c>
      <c r="BC133" t="s">
        <v>77</v>
      </c>
    </row>
    <row r="134" spans="1:55" x14ac:dyDescent="0.25">
      <c r="A134" t="s">
        <v>5697</v>
      </c>
      <c r="B134" s="1">
        <v>43441</v>
      </c>
      <c r="C134" t="s">
        <v>60</v>
      </c>
      <c r="D134" s="2">
        <v>43409.00712962963</v>
      </c>
      <c r="E134" t="s">
        <v>61</v>
      </c>
      <c r="F134" s="1">
        <v>43497</v>
      </c>
      <c r="G134" s="1">
        <v>43799</v>
      </c>
      <c r="H134" t="s">
        <v>5698</v>
      </c>
      <c r="J134" t="s">
        <v>5699</v>
      </c>
      <c r="L134" t="s">
        <v>2590</v>
      </c>
      <c r="M134" t="s">
        <v>332</v>
      </c>
      <c r="N134">
        <v>40324</v>
      </c>
      <c r="O134" t="s">
        <v>68</v>
      </c>
      <c r="Q134" t="s">
        <v>5700</v>
      </c>
      <c r="S134" t="s">
        <v>71</v>
      </c>
      <c r="T134" t="s">
        <v>857</v>
      </c>
      <c r="U134" t="s">
        <v>858</v>
      </c>
      <c r="V134" t="s">
        <v>859</v>
      </c>
      <c r="W134" t="s">
        <v>332</v>
      </c>
      <c r="X134" t="s">
        <v>1377</v>
      </c>
      <c r="Y134" t="str">
        <f>"37-3011"</f>
        <v>37-3011</v>
      </c>
      <c r="Z134" t="s">
        <v>454</v>
      </c>
      <c r="AA134">
        <v>561730</v>
      </c>
      <c r="AB134">
        <v>15</v>
      </c>
      <c r="AC134">
        <v>15</v>
      </c>
      <c r="AD134" t="s">
        <v>77</v>
      </c>
      <c r="AE134" t="s">
        <v>78</v>
      </c>
      <c r="AF134">
        <v>35</v>
      </c>
      <c r="AG134" s="3">
        <v>0.33333333333333331</v>
      </c>
      <c r="AH134" s="3">
        <v>0.66666666666666663</v>
      </c>
      <c r="AI134" s="4">
        <v>13.12</v>
      </c>
      <c r="AJ134">
        <v>19.68</v>
      </c>
      <c r="AK134">
        <v>19.68</v>
      </c>
      <c r="AL134" t="s">
        <v>79</v>
      </c>
      <c r="AM134" t="s">
        <v>80</v>
      </c>
      <c r="AO134" t="s">
        <v>81</v>
      </c>
      <c r="AP134" t="s">
        <v>104</v>
      </c>
      <c r="AQ134" t="s">
        <v>104</v>
      </c>
      <c r="AR134" t="s">
        <v>80</v>
      </c>
      <c r="AT134" t="s">
        <v>80</v>
      </c>
      <c r="AW134" t="s">
        <v>80</v>
      </c>
      <c r="AY134" t="s">
        <v>2590</v>
      </c>
      <c r="AZ134" t="s">
        <v>348</v>
      </c>
      <c r="BA134" t="s">
        <v>332</v>
      </c>
      <c r="BB134">
        <v>40324</v>
      </c>
      <c r="BC134" t="s">
        <v>77</v>
      </c>
    </row>
    <row r="135" spans="1:55" x14ac:dyDescent="0.25">
      <c r="A135" t="s">
        <v>1503</v>
      </c>
      <c r="B135" s="1">
        <v>43454</v>
      </c>
      <c r="C135" t="s">
        <v>60</v>
      </c>
      <c r="D135" s="2">
        <v>43409.002905092595</v>
      </c>
      <c r="E135" t="s">
        <v>61</v>
      </c>
      <c r="F135" s="1">
        <v>43497</v>
      </c>
      <c r="G135" s="1">
        <v>43799</v>
      </c>
      <c r="H135" t="s">
        <v>1504</v>
      </c>
      <c r="J135" t="s">
        <v>1505</v>
      </c>
      <c r="L135" t="s">
        <v>1506</v>
      </c>
      <c r="M135" t="s">
        <v>332</v>
      </c>
      <c r="N135">
        <v>40356</v>
      </c>
      <c r="O135" t="s">
        <v>68</v>
      </c>
      <c r="Q135" t="s">
        <v>1507</v>
      </c>
      <c r="S135" t="s">
        <v>71</v>
      </c>
      <c r="T135" t="s">
        <v>857</v>
      </c>
      <c r="U135" t="s">
        <v>858</v>
      </c>
      <c r="V135" t="s">
        <v>859</v>
      </c>
      <c r="W135" t="s">
        <v>332</v>
      </c>
      <c r="X135" t="s">
        <v>1083</v>
      </c>
      <c r="Y135" t="str">
        <f>"47-2061"</f>
        <v>47-2061</v>
      </c>
      <c r="Z135" t="s">
        <v>92</v>
      </c>
      <c r="AA135">
        <v>561730</v>
      </c>
      <c r="AB135">
        <v>6</v>
      </c>
      <c r="AC135">
        <v>6</v>
      </c>
      <c r="AD135" t="s">
        <v>77</v>
      </c>
      <c r="AE135" t="s">
        <v>96</v>
      </c>
      <c r="AF135">
        <v>35</v>
      </c>
      <c r="AG135" s="3">
        <v>0.33333333333333331</v>
      </c>
      <c r="AH135" s="3">
        <v>0.66666666666666663</v>
      </c>
      <c r="AI135" s="4">
        <v>15.5</v>
      </c>
      <c r="AJ135">
        <v>23.25</v>
      </c>
      <c r="AK135">
        <v>23.25</v>
      </c>
      <c r="AL135" t="s">
        <v>79</v>
      </c>
      <c r="AM135" t="s">
        <v>80</v>
      </c>
      <c r="AO135" t="s">
        <v>81</v>
      </c>
      <c r="AP135" t="s">
        <v>104</v>
      </c>
      <c r="AQ135" t="s">
        <v>104</v>
      </c>
      <c r="AR135" t="s">
        <v>80</v>
      </c>
      <c r="AT135" t="s">
        <v>80</v>
      </c>
      <c r="AW135" t="s">
        <v>80</v>
      </c>
      <c r="AY135" t="s">
        <v>1506</v>
      </c>
      <c r="AZ135" t="s">
        <v>1508</v>
      </c>
      <c r="BA135" t="s">
        <v>332</v>
      </c>
      <c r="BB135">
        <v>40356</v>
      </c>
      <c r="BC135" t="s">
        <v>77</v>
      </c>
    </row>
    <row r="136" spans="1:55" x14ac:dyDescent="0.25">
      <c r="A136" t="s">
        <v>7251</v>
      </c>
      <c r="B136" s="1">
        <v>43437</v>
      </c>
      <c r="C136" t="s">
        <v>60</v>
      </c>
      <c r="D136" s="2">
        <v>43409.003437500003</v>
      </c>
      <c r="E136" t="s">
        <v>61</v>
      </c>
      <c r="F136" s="1">
        <v>43497</v>
      </c>
      <c r="G136" s="1">
        <v>43799</v>
      </c>
      <c r="H136" t="s">
        <v>7252</v>
      </c>
      <c r="I136" t="s">
        <v>69</v>
      </c>
      <c r="J136" t="s">
        <v>7253</v>
      </c>
      <c r="L136" t="s">
        <v>1506</v>
      </c>
      <c r="M136" t="s">
        <v>332</v>
      </c>
      <c r="N136">
        <v>40356</v>
      </c>
      <c r="O136" t="s">
        <v>68</v>
      </c>
      <c r="Q136" t="s">
        <v>7254</v>
      </c>
      <c r="S136" t="s">
        <v>71</v>
      </c>
      <c r="T136" t="s">
        <v>857</v>
      </c>
      <c r="U136" t="s">
        <v>2316</v>
      </c>
      <c r="V136" t="s">
        <v>855</v>
      </c>
      <c r="W136" t="s">
        <v>332</v>
      </c>
      <c r="X136" t="s">
        <v>1083</v>
      </c>
      <c r="Y136" t="str">
        <f>"37-3011"</f>
        <v>37-3011</v>
      </c>
      <c r="Z136" t="s">
        <v>454</v>
      </c>
      <c r="AA136">
        <v>56173</v>
      </c>
      <c r="AB136">
        <v>4</v>
      </c>
      <c r="AC136">
        <v>4</v>
      </c>
      <c r="AD136" t="s">
        <v>77</v>
      </c>
      <c r="AE136" t="s">
        <v>96</v>
      </c>
      <c r="AF136">
        <v>35</v>
      </c>
      <c r="AG136" s="3">
        <v>0.33333333333333331</v>
      </c>
      <c r="AH136" s="3">
        <v>0.66666666666666663</v>
      </c>
      <c r="AI136" s="4">
        <v>13.12</v>
      </c>
      <c r="AJ136">
        <v>19.68</v>
      </c>
      <c r="AK136">
        <v>19.68</v>
      </c>
      <c r="AL136" t="s">
        <v>79</v>
      </c>
      <c r="AM136" t="s">
        <v>80</v>
      </c>
      <c r="AO136" t="s">
        <v>81</v>
      </c>
      <c r="AP136" t="s">
        <v>69</v>
      </c>
      <c r="AQ136" t="s">
        <v>69</v>
      </c>
      <c r="AR136" t="s">
        <v>80</v>
      </c>
      <c r="AT136" t="s">
        <v>80</v>
      </c>
      <c r="AW136" t="s">
        <v>80</v>
      </c>
      <c r="AY136" t="s">
        <v>1506</v>
      </c>
      <c r="AZ136" t="s">
        <v>7255</v>
      </c>
      <c r="BA136" t="s">
        <v>332</v>
      </c>
      <c r="BB136">
        <v>40356</v>
      </c>
      <c r="BC136" t="s">
        <v>77</v>
      </c>
    </row>
    <row r="137" spans="1:55" x14ac:dyDescent="0.25">
      <c r="A137" t="s">
        <v>6656</v>
      </c>
      <c r="B137" s="1">
        <v>43444</v>
      </c>
      <c r="C137" t="s">
        <v>60</v>
      </c>
      <c r="D137" s="2">
        <v>43409.006597222222</v>
      </c>
      <c r="E137" t="s">
        <v>61</v>
      </c>
      <c r="F137" s="1">
        <v>43497</v>
      </c>
      <c r="G137" s="1">
        <v>43799</v>
      </c>
      <c r="H137" t="s">
        <v>6657</v>
      </c>
      <c r="J137" t="s">
        <v>6658</v>
      </c>
      <c r="L137" t="s">
        <v>6659</v>
      </c>
      <c r="M137" t="s">
        <v>332</v>
      </c>
      <c r="N137">
        <v>40422</v>
      </c>
      <c r="O137" t="s">
        <v>68</v>
      </c>
      <c r="Q137" t="s">
        <v>6660</v>
      </c>
      <c r="S137" t="s">
        <v>71</v>
      </c>
      <c r="T137" t="s">
        <v>857</v>
      </c>
      <c r="U137" t="s">
        <v>858</v>
      </c>
      <c r="V137" t="s">
        <v>859</v>
      </c>
      <c r="W137" t="s">
        <v>332</v>
      </c>
      <c r="X137" t="s">
        <v>1083</v>
      </c>
      <c r="Y137" t="str">
        <f>"47-3014"</f>
        <v>47-3014</v>
      </c>
      <c r="Z137" t="s">
        <v>4503</v>
      </c>
      <c r="AA137">
        <v>561730</v>
      </c>
      <c r="AB137">
        <v>3</v>
      </c>
      <c r="AC137">
        <v>3</v>
      </c>
      <c r="AD137" t="s">
        <v>77</v>
      </c>
      <c r="AE137" t="s">
        <v>96</v>
      </c>
      <c r="AF137">
        <v>35</v>
      </c>
      <c r="AG137" s="3">
        <v>0.33333333333333331</v>
      </c>
      <c r="AH137" s="3">
        <v>0.66666666666666663</v>
      </c>
      <c r="AI137" s="4">
        <v>14.7</v>
      </c>
      <c r="AJ137">
        <v>22.05</v>
      </c>
      <c r="AK137">
        <v>22.05</v>
      </c>
      <c r="AL137" t="s">
        <v>79</v>
      </c>
      <c r="AM137" t="s">
        <v>80</v>
      </c>
      <c r="AO137" t="s">
        <v>81</v>
      </c>
      <c r="AP137" t="s">
        <v>104</v>
      </c>
      <c r="AQ137" t="s">
        <v>104</v>
      </c>
      <c r="AR137" t="s">
        <v>80</v>
      </c>
      <c r="AT137" t="s">
        <v>80</v>
      </c>
      <c r="AW137" t="s">
        <v>80</v>
      </c>
      <c r="AY137" t="s">
        <v>6659</v>
      </c>
      <c r="AZ137" t="s">
        <v>6661</v>
      </c>
      <c r="BA137" t="s">
        <v>332</v>
      </c>
      <c r="BB137">
        <v>40422</v>
      </c>
      <c r="BC137" t="s">
        <v>77</v>
      </c>
    </row>
    <row r="138" spans="1:55" x14ac:dyDescent="0.25">
      <c r="A138" t="s">
        <v>3749</v>
      </c>
      <c r="B138" s="1">
        <v>43453</v>
      </c>
      <c r="C138" t="s">
        <v>60</v>
      </c>
      <c r="D138" s="2">
        <v>43409.001435185186</v>
      </c>
      <c r="E138" t="s">
        <v>61</v>
      </c>
      <c r="F138" s="1">
        <v>43497</v>
      </c>
      <c r="G138" s="1">
        <v>43799</v>
      </c>
      <c r="H138" t="s">
        <v>3750</v>
      </c>
      <c r="J138" t="s">
        <v>3751</v>
      </c>
      <c r="L138" t="s">
        <v>331</v>
      </c>
      <c r="M138" t="s">
        <v>332</v>
      </c>
      <c r="N138">
        <v>40299</v>
      </c>
      <c r="O138" t="s">
        <v>68</v>
      </c>
      <c r="Q138" t="s">
        <v>3752</v>
      </c>
      <c r="S138" t="s">
        <v>71</v>
      </c>
      <c r="T138" t="s">
        <v>857</v>
      </c>
      <c r="U138" t="s">
        <v>858</v>
      </c>
      <c r="V138" t="s">
        <v>859</v>
      </c>
      <c r="W138" t="s">
        <v>332</v>
      </c>
      <c r="X138" t="s">
        <v>1083</v>
      </c>
      <c r="Y138" t="str">
        <f>"49-9098"</f>
        <v>49-9098</v>
      </c>
      <c r="Z138" t="s">
        <v>482</v>
      </c>
      <c r="AA138">
        <v>561730</v>
      </c>
      <c r="AB138">
        <v>21</v>
      </c>
      <c r="AC138">
        <v>21</v>
      </c>
      <c r="AD138" t="s">
        <v>77</v>
      </c>
      <c r="AE138" t="s">
        <v>96</v>
      </c>
      <c r="AF138">
        <v>35</v>
      </c>
      <c r="AG138" s="3">
        <v>0.33333333333333331</v>
      </c>
      <c r="AH138" s="3">
        <v>0.66666666666666663</v>
      </c>
      <c r="AI138" s="4">
        <v>19.52</v>
      </c>
      <c r="AJ138">
        <v>29.28</v>
      </c>
      <c r="AK138">
        <v>29.28</v>
      </c>
      <c r="AL138" t="s">
        <v>79</v>
      </c>
      <c r="AM138" t="s">
        <v>80</v>
      </c>
      <c r="AO138" t="s">
        <v>81</v>
      </c>
      <c r="AP138" t="s">
        <v>104</v>
      </c>
      <c r="AQ138" t="s">
        <v>104</v>
      </c>
      <c r="AR138" t="s">
        <v>80</v>
      </c>
      <c r="AT138" t="s">
        <v>80</v>
      </c>
      <c r="AW138" t="s">
        <v>80</v>
      </c>
      <c r="AY138" t="s">
        <v>331</v>
      </c>
      <c r="AZ138" t="s">
        <v>278</v>
      </c>
      <c r="BA138" t="s">
        <v>332</v>
      </c>
      <c r="BB138">
        <v>40299</v>
      </c>
      <c r="BC138" t="s">
        <v>77</v>
      </c>
    </row>
    <row r="139" spans="1:55" x14ac:dyDescent="0.25">
      <c r="A139" t="s">
        <v>1497</v>
      </c>
      <c r="B139" s="1">
        <v>43454</v>
      </c>
      <c r="C139" t="s">
        <v>60</v>
      </c>
      <c r="D139" s="2">
        <v>43409.320243055554</v>
      </c>
      <c r="E139" t="s">
        <v>61</v>
      </c>
      <c r="F139" s="1">
        <v>43497</v>
      </c>
      <c r="G139" s="1">
        <v>43799</v>
      </c>
      <c r="H139" t="s">
        <v>1498</v>
      </c>
      <c r="J139" t="s">
        <v>1499</v>
      </c>
      <c r="L139" t="s">
        <v>1500</v>
      </c>
      <c r="M139" t="s">
        <v>332</v>
      </c>
      <c r="N139">
        <v>40409</v>
      </c>
      <c r="O139" t="s">
        <v>68</v>
      </c>
      <c r="Q139" t="s">
        <v>1501</v>
      </c>
      <c r="S139" t="s">
        <v>71</v>
      </c>
      <c r="T139" t="s">
        <v>857</v>
      </c>
      <c r="U139" t="s">
        <v>858</v>
      </c>
      <c r="V139" t="s">
        <v>859</v>
      </c>
      <c r="W139" t="s">
        <v>332</v>
      </c>
      <c r="X139" t="s">
        <v>1083</v>
      </c>
      <c r="Y139" t="str">
        <f>"49-9098"</f>
        <v>49-9098</v>
      </c>
      <c r="Z139" t="s">
        <v>482</v>
      </c>
      <c r="AA139">
        <v>238140</v>
      </c>
      <c r="AB139">
        <v>10</v>
      </c>
      <c r="AC139">
        <v>10</v>
      </c>
      <c r="AD139" t="s">
        <v>77</v>
      </c>
      <c r="AE139" t="s">
        <v>96</v>
      </c>
      <c r="AF139">
        <v>35</v>
      </c>
      <c r="AG139" s="3">
        <v>0.33333333333333331</v>
      </c>
      <c r="AH139" s="3">
        <v>0.66666666666666663</v>
      </c>
      <c r="AI139" s="4">
        <v>25.96</v>
      </c>
      <c r="AJ139">
        <v>38.94</v>
      </c>
      <c r="AK139">
        <v>38.94</v>
      </c>
      <c r="AL139" t="s">
        <v>79</v>
      </c>
      <c r="AM139" t="s">
        <v>80</v>
      </c>
      <c r="AO139" t="s">
        <v>81</v>
      </c>
      <c r="AP139" t="s">
        <v>104</v>
      </c>
      <c r="AQ139" t="s">
        <v>104</v>
      </c>
      <c r="AR139" t="s">
        <v>80</v>
      </c>
      <c r="AT139" t="s">
        <v>80</v>
      </c>
      <c r="AW139" t="s">
        <v>80</v>
      </c>
      <c r="AY139" t="s">
        <v>1500</v>
      </c>
      <c r="AZ139" t="s">
        <v>1502</v>
      </c>
      <c r="BA139" t="s">
        <v>332</v>
      </c>
      <c r="BB139">
        <v>40409</v>
      </c>
      <c r="BC139" t="s">
        <v>77</v>
      </c>
    </row>
    <row r="140" spans="1:55" x14ac:dyDescent="0.25">
      <c r="A140" t="s">
        <v>6909</v>
      </c>
      <c r="B140" s="1">
        <v>43378</v>
      </c>
      <c r="C140" t="s">
        <v>60</v>
      </c>
      <c r="D140" s="2">
        <v>43335.716782407406</v>
      </c>
      <c r="E140" t="s">
        <v>61</v>
      </c>
      <c r="F140" s="1">
        <v>43419</v>
      </c>
      <c r="G140" s="1">
        <v>43570</v>
      </c>
      <c r="H140" t="s">
        <v>6910</v>
      </c>
      <c r="I140" t="s">
        <v>69</v>
      </c>
      <c r="J140" t="s">
        <v>6911</v>
      </c>
      <c r="K140" t="s">
        <v>69</v>
      </c>
      <c r="L140" t="s">
        <v>6912</v>
      </c>
      <c r="M140" t="s">
        <v>274</v>
      </c>
      <c r="N140">
        <v>55612</v>
      </c>
      <c r="O140" t="s">
        <v>68</v>
      </c>
      <c r="P140" t="s">
        <v>69</v>
      </c>
      <c r="Q140" t="s">
        <v>6913</v>
      </c>
      <c r="S140" t="s">
        <v>71</v>
      </c>
      <c r="T140" t="s">
        <v>389</v>
      </c>
      <c r="U140" t="s">
        <v>390</v>
      </c>
      <c r="V140" t="s">
        <v>391</v>
      </c>
      <c r="W140" t="s">
        <v>274</v>
      </c>
      <c r="X140" t="s">
        <v>558</v>
      </c>
      <c r="Y140" t="str">
        <f>"37-2012"</f>
        <v>37-2012</v>
      </c>
      <c r="Z140" t="s">
        <v>268</v>
      </c>
      <c r="AA140">
        <v>72111</v>
      </c>
      <c r="AB140">
        <v>8</v>
      </c>
      <c r="AC140">
        <v>8</v>
      </c>
      <c r="AD140" t="s">
        <v>77</v>
      </c>
      <c r="AE140" t="s">
        <v>96</v>
      </c>
      <c r="AF140">
        <v>35</v>
      </c>
      <c r="AG140" s="3">
        <v>0.33333333333333331</v>
      </c>
      <c r="AH140" s="3">
        <v>0.70833333333333337</v>
      </c>
      <c r="AI140" s="4">
        <v>12.54</v>
      </c>
      <c r="AL140" t="s">
        <v>79</v>
      </c>
      <c r="AM140" t="s">
        <v>80</v>
      </c>
      <c r="AO140" t="s">
        <v>81</v>
      </c>
      <c r="AP140" t="s">
        <v>69</v>
      </c>
      <c r="AQ140" t="s">
        <v>69</v>
      </c>
      <c r="AR140" t="s">
        <v>80</v>
      </c>
      <c r="AT140" t="s">
        <v>80</v>
      </c>
      <c r="AW140" t="s">
        <v>80</v>
      </c>
      <c r="AY140" t="s">
        <v>6912</v>
      </c>
      <c r="AZ140" t="s">
        <v>127</v>
      </c>
      <c r="BA140" t="s">
        <v>274</v>
      </c>
      <c r="BB140">
        <v>55612</v>
      </c>
      <c r="BC140" t="s">
        <v>77</v>
      </c>
    </row>
    <row r="141" spans="1:55" x14ac:dyDescent="0.25">
      <c r="A141" t="s">
        <v>5963</v>
      </c>
      <c r="B141" s="1">
        <v>43385</v>
      </c>
      <c r="C141" t="s">
        <v>60</v>
      </c>
      <c r="D141" s="2">
        <v>43349.788564814815</v>
      </c>
      <c r="E141" t="s">
        <v>61</v>
      </c>
      <c r="F141" s="1">
        <v>43434</v>
      </c>
      <c r="G141" s="1">
        <v>43556</v>
      </c>
      <c r="H141" t="s">
        <v>5964</v>
      </c>
      <c r="I141" t="s">
        <v>69</v>
      </c>
      <c r="J141" t="s">
        <v>5965</v>
      </c>
      <c r="K141" t="s">
        <v>69</v>
      </c>
      <c r="L141" t="s">
        <v>1548</v>
      </c>
      <c r="M141" t="s">
        <v>119</v>
      </c>
      <c r="N141">
        <v>33472</v>
      </c>
      <c r="O141" t="s">
        <v>68</v>
      </c>
      <c r="Q141" t="s">
        <v>5966</v>
      </c>
      <c r="S141" t="s">
        <v>71</v>
      </c>
      <c r="T141" t="s">
        <v>334</v>
      </c>
      <c r="U141" t="s">
        <v>335</v>
      </c>
      <c r="V141" t="s">
        <v>336</v>
      </c>
      <c r="W141" t="s">
        <v>336</v>
      </c>
      <c r="X141" t="s">
        <v>337</v>
      </c>
      <c r="Y141" t="str">
        <f>"39-2021"</f>
        <v>39-2021</v>
      </c>
      <c r="Z141" t="s">
        <v>338</v>
      </c>
      <c r="AA141">
        <v>711219</v>
      </c>
      <c r="AB141">
        <v>30</v>
      </c>
      <c r="AC141">
        <v>30</v>
      </c>
      <c r="AD141" t="s">
        <v>77</v>
      </c>
      <c r="AE141" t="s">
        <v>78</v>
      </c>
      <c r="AF141">
        <v>40</v>
      </c>
      <c r="AG141" s="3">
        <v>0.20833333333333334</v>
      </c>
      <c r="AH141" s="3">
        <v>0.54166666666666663</v>
      </c>
      <c r="AI141" s="4">
        <v>12.9</v>
      </c>
      <c r="AJ141">
        <v>19.350000000000001</v>
      </c>
      <c r="AL141" t="s">
        <v>79</v>
      </c>
      <c r="AM141" t="s">
        <v>80</v>
      </c>
      <c r="AO141" t="s">
        <v>81</v>
      </c>
      <c r="AR141" t="s">
        <v>80</v>
      </c>
      <c r="AT141" t="s">
        <v>80</v>
      </c>
      <c r="AW141" t="s">
        <v>71</v>
      </c>
      <c r="AX141">
        <v>1</v>
      </c>
      <c r="AY141" t="s">
        <v>1548</v>
      </c>
      <c r="AZ141" t="s">
        <v>1549</v>
      </c>
      <c r="BA141" t="s">
        <v>119</v>
      </c>
      <c r="BB141">
        <v>33472</v>
      </c>
      <c r="BC141" t="s">
        <v>83</v>
      </c>
    </row>
    <row r="142" spans="1:55" x14ac:dyDescent="0.25">
      <c r="A142" t="s">
        <v>1543</v>
      </c>
      <c r="B142" s="1">
        <v>43385</v>
      </c>
      <c r="C142" t="s">
        <v>60</v>
      </c>
      <c r="D142" s="2">
        <v>43349.815034722225</v>
      </c>
      <c r="E142" t="s">
        <v>61</v>
      </c>
      <c r="F142" s="1">
        <v>43434</v>
      </c>
      <c r="G142" s="1">
        <v>43556</v>
      </c>
      <c r="H142" t="s">
        <v>1544</v>
      </c>
      <c r="J142" t="s">
        <v>1545</v>
      </c>
      <c r="L142" t="s">
        <v>1546</v>
      </c>
      <c r="M142" t="s">
        <v>336</v>
      </c>
      <c r="N142">
        <v>11001</v>
      </c>
      <c r="O142" t="s">
        <v>68</v>
      </c>
      <c r="Q142" t="s">
        <v>1547</v>
      </c>
      <c r="S142" t="s">
        <v>71</v>
      </c>
      <c r="T142" t="s">
        <v>334</v>
      </c>
      <c r="U142" t="s">
        <v>335</v>
      </c>
      <c r="V142" t="s">
        <v>336</v>
      </c>
      <c r="W142" t="s">
        <v>336</v>
      </c>
      <c r="X142" t="s">
        <v>337</v>
      </c>
      <c r="Y142" t="str">
        <f>"39-2021"</f>
        <v>39-2021</v>
      </c>
      <c r="Z142" t="s">
        <v>338</v>
      </c>
      <c r="AA142">
        <v>711219</v>
      </c>
      <c r="AB142">
        <v>8</v>
      </c>
      <c r="AC142">
        <v>8</v>
      </c>
      <c r="AD142" t="s">
        <v>77</v>
      </c>
      <c r="AE142" t="s">
        <v>78</v>
      </c>
      <c r="AF142">
        <v>40</v>
      </c>
      <c r="AG142" s="3">
        <v>0.20833333333333334</v>
      </c>
      <c r="AH142" s="3">
        <v>0.54166666666666663</v>
      </c>
      <c r="AI142" s="4">
        <v>12.9</v>
      </c>
      <c r="AJ142">
        <v>19.350000000000001</v>
      </c>
      <c r="AL142" t="s">
        <v>79</v>
      </c>
      <c r="AM142" t="s">
        <v>80</v>
      </c>
      <c r="AO142" t="s">
        <v>81</v>
      </c>
      <c r="AR142" t="s">
        <v>80</v>
      </c>
      <c r="AT142" t="s">
        <v>80</v>
      </c>
      <c r="AW142" t="s">
        <v>71</v>
      </c>
      <c r="AX142">
        <v>1</v>
      </c>
      <c r="AY142" t="s">
        <v>1548</v>
      </c>
      <c r="AZ142" t="s">
        <v>1549</v>
      </c>
      <c r="BA142" t="s">
        <v>119</v>
      </c>
      <c r="BB142">
        <v>33472</v>
      </c>
      <c r="BC142" t="s">
        <v>83</v>
      </c>
    </row>
    <row r="143" spans="1:55" x14ac:dyDescent="0.25">
      <c r="A143" t="s">
        <v>4101</v>
      </c>
      <c r="B143" s="1">
        <v>43419</v>
      </c>
      <c r="C143" t="s">
        <v>60</v>
      </c>
      <c r="D143" s="2">
        <v>43349.768171296295</v>
      </c>
      <c r="E143" t="s">
        <v>61</v>
      </c>
      <c r="F143" s="1">
        <v>43434</v>
      </c>
      <c r="G143" s="1">
        <v>43556</v>
      </c>
      <c r="H143" t="s">
        <v>4102</v>
      </c>
      <c r="J143" t="s">
        <v>4103</v>
      </c>
      <c r="L143" t="s">
        <v>4104</v>
      </c>
      <c r="M143" t="s">
        <v>336</v>
      </c>
      <c r="N143">
        <v>12020</v>
      </c>
      <c r="O143" t="s">
        <v>68</v>
      </c>
      <c r="Q143" t="s">
        <v>4105</v>
      </c>
      <c r="S143" t="s">
        <v>71</v>
      </c>
      <c r="T143" t="s">
        <v>334</v>
      </c>
      <c r="U143" t="s">
        <v>335</v>
      </c>
      <c r="V143" t="s">
        <v>336</v>
      </c>
      <c r="W143" t="s">
        <v>336</v>
      </c>
      <c r="X143" t="s">
        <v>337</v>
      </c>
      <c r="Y143" t="str">
        <f>"39-2021"</f>
        <v>39-2021</v>
      </c>
      <c r="Z143" t="s">
        <v>338</v>
      </c>
      <c r="AA143">
        <v>711219</v>
      </c>
      <c r="AB143">
        <v>37</v>
      </c>
      <c r="AC143">
        <v>37</v>
      </c>
      <c r="AD143" t="s">
        <v>77</v>
      </c>
      <c r="AE143" t="s">
        <v>78</v>
      </c>
      <c r="AF143">
        <v>40</v>
      </c>
      <c r="AG143" s="3">
        <v>0.20833333333333334</v>
      </c>
      <c r="AH143" s="3">
        <v>0.54166666666666663</v>
      </c>
      <c r="AI143" s="4">
        <v>9.8699999999999992</v>
      </c>
      <c r="AJ143">
        <v>14.81</v>
      </c>
      <c r="AL143" t="s">
        <v>79</v>
      </c>
      <c r="AM143" t="s">
        <v>80</v>
      </c>
      <c r="AO143" t="s">
        <v>81</v>
      </c>
      <c r="AR143" t="s">
        <v>80</v>
      </c>
      <c r="AT143" t="s">
        <v>80</v>
      </c>
      <c r="AW143" t="s">
        <v>71</v>
      </c>
      <c r="AX143">
        <v>1</v>
      </c>
      <c r="AY143" t="s">
        <v>4106</v>
      </c>
      <c r="AZ143" t="s">
        <v>4107</v>
      </c>
      <c r="BA143" t="s">
        <v>119</v>
      </c>
      <c r="BB143">
        <v>34956</v>
      </c>
      <c r="BC143" t="s">
        <v>83</v>
      </c>
    </row>
    <row r="144" spans="1:55" x14ac:dyDescent="0.25">
      <c r="A144" t="s">
        <v>6687</v>
      </c>
      <c r="B144" s="1">
        <v>43453</v>
      </c>
      <c r="C144" t="s">
        <v>60</v>
      </c>
      <c r="D144" s="2">
        <v>43409.328703703701</v>
      </c>
      <c r="E144" t="s">
        <v>61</v>
      </c>
      <c r="F144" s="1">
        <v>43497</v>
      </c>
      <c r="G144" s="1">
        <v>43799</v>
      </c>
      <c r="H144" t="s">
        <v>6688</v>
      </c>
      <c r="J144" t="s">
        <v>6689</v>
      </c>
      <c r="K144" t="s">
        <v>6690</v>
      </c>
      <c r="L144" t="s">
        <v>903</v>
      </c>
      <c r="M144" t="s">
        <v>336</v>
      </c>
      <c r="N144">
        <v>11003</v>
      </c>
      <c r="O144" t="s">
        <v>68</v>
      </c>
      <c r="Q144" t="s">
        <v>6691</v>
      </c>
      <c r="S144" t="s">
        <v>71</v>
      </c>
      <c r="T144" t="s">
        <v>857</v>
      </c>
      <c r="U144" t="s">
        <v>858</v>
      </c>
      <c r="V144" t="s">
        <v>859</v>
      </c>
      <c r="W144" t="s">
        <v>332</v>
      </c>
      <c r="X144" t="s">
        <v>902</v>
      </c>
      <c r="Y144" t="str">
        <f>"39-2021"</f>
        <v>39-2021</v>
      </c>
      <c r="Z144" t="s">
        <v>338</v>
      </c>
      <c r="AA144">
        <v>711212</v>
      </c>
      <c r="AB144">
        <v>80</v>
      </c>
      <c r="AC144">
        <v>80</v>
      </c>
      <c r="AD144" t="s">
        <v>77</v>
      </c>
      <c r="AE144" t="s">
        <v>96</v>
      </c>
      <c r="AF144">
        <v>35</v>
      </c>
      <c r="AG144" s="3">
        <v>0.27083333333333331</v>
      </c>
      <c r="AH144" s="3">
        <v>0.5</v>
      </c>
      <c r="AI144" s="4">
        <v>14.29</v>
      </c>
      <c r="AJ144">
        <v>21.44</v>
      </c>
      <c r="AK144">
        <v>21.44</v>
      </c>
      <c r="AL144" t="s">
        <v>79</v>
      </c>
      <c r="AM144" t="s">
        <v>80</v>
      </c>
      <c r="AO144" t="s">
        <v>81</v>
      </c>
      <c r="AP144" t="s">
        <v>69</v>
      </c>
      <c r="AQ144" t="s">
        <v>69</v>
      </c>
      <c r="AR144" t="s">
        <v>80</v>
      </c>
      <c r="AT144" t="s">
        <v>80</v>
      </c>
      <c r="AW144" t="s">
        <v>80</v>
      </c>
      <c r="AY144" t="s">
        <v>903</v>
      </c>
      <c r="AZ144" t="s">
        <v>904</v>
      </c>
      <c r="BA144" t="s">
        <v>336</v>
      </c>
      <c r="BB144">
        <v>11003</v>
      </c>
      <c r="BC144" t="s">
        <v>77</v>
      </c>
    </row>
    <row r="145" spans="1:55" x14ac:dyDescent="0.25">
      <c r="A145" t="s">
        <v>6148</v>
      </c>
      <c r="B145" s="1">
        <v>43395</v>
      </c>
      <c r="C145" t="s">
        <v>60</v>
      </c>
      <c r="D145" s="2">
        <v>43342.555023148147</v>
      </c>
      <c r="E145" t="s">
        <v>61</v>
      </c>
      <c r="F145" s="1">
        <v>43419</v>
      </c>
      <c r="G145" s="1">
        <v>43616</v>
      </c>
      <c r="H145" t="s">
        <v>6149</v>
      </c>
      <c r="J145" t="s">
        <v>6150</v>
      </c>
      <c r="L145" t="s">
        <v>6151</v>
      </c>
      <c r="M145" t="s">
        <v>119</v>
      </c>
      <c r="N145">
        <v>34705</v>
      </c>
      <c r="O145" t="s">
        <v>68</v>
      </c>
      <c r="Q145" t="s">
        <v>6152</v>
      </c>
      <c r="S145" t="s">
        <v>71</v>
      </c>
      <c r="T145" t="s">
        <v>6153</v>
      </c>
      <c r="U145" t="s">
        <v>6154</v>
      </c>
      <c r="V145" t="s">
        <v>6155</v>
      </c>
      <c r="W145" t="s">
        <v>336</v>
      </c>
      <c r="X145" t="s">
        <v>6156</v>
      </c>
      <c r="Y145" t="str">
        <f>"37-2011"</f>
        <v>37-2011</v>
      </c>
      <c r="Z145" t="s">
        <v>1297</v>
      </c>
      <c r="AA145">
        <v>115114</v>
      </c>
      <c r="AB145">
        <v>30</v>
      </c>
      <c r="AC145">
        <v>30</v>
      </c>
      <c r="AD145" t="s">
        <v>77</v>
      </c>
      <c r="AE145" t="s">
        <v>78</v>
      </c>
      <c r="AF145">
        <v>40</v>
      </c>
      <c r="AG145" s="3">
        <v>0.25</v>
      </c>
      <c r="AH145" s="3">
        <v>0.60416666666666663</v>
      </c>
      <c r="AI145" s="4">
        <v>11.3</v>
      </c>
      <c r="AL145" t="s">
        <v>79</v>
      </c>
      <c r="AM145" t="s">
        <v>80</v>
      </c>
      <c r="AO145" t="s">
        <v>81</v>
      </c>
      <c r="AR145" t="s">
        <v>80</v>
      </c>
      <c r="AT145" t="s">
        <v>80</v>
      </c>
      <c r="AW145" t="s">
        <v>80</v>
      </c>
      <c r="AY145" t="s">
        <v>6157</v>
      </c>
      <c r="AZ145" t="s">
        <v>455</v>
      </c>
      <c r="BA145" t="s">
        <v>119</v>
      </c>
      <c r="BB145">
        <v>32726</v>
      </c>
      <c r="BC145" t="s">
        <v>83</v>
      </c>
    </row>
    <row r="146" spans="1:55" x14ac:dyDescent="0.25">
      <c r="A146" t="s">
        <v>6175</v>
      </c>
      <c r="B146" s="1">
        <v>43383</v>
      </c>
      <c r="C146" t="s">
        <v>60</v>
      </c>
      <c r="D146" s="2">
        <v>43325.528599537036</v>
      </c>
      <c r="E146" t="s">
        <v>61</v>
      </c>
      <c r="F146" s="1">
        <v>43405</v>
      </c>
      <c r="G146" s="1">
        <v>43677</v>
      </c>
      <c r="H146" t="s">
        <v>1790</v>
      </c>
      <c r="J146" t="s">
        <v>1192</v>
      </c>
      <c r="K146" t="s">
        <v>1791</v>
      </c>
      <c r="L146" t="s">
        <v>377</v>
      </c>
      <c r="M146" t="s">
        <v>119</v>
      </c>
      <c r="N146">
        <v>33141</v>
      </c>
      <c r="O146" t="s">
        <v>68</v>
      </c>
      <c r="Q146" t="s">
        <v>1792</v>
      </c>
      <c r="S146" t="s">
        <v>80</v>
      </c>
      <c r="U146" t="s">
        <v>108</v>
      </c>
      <c r="X146" t="s">
        <v>558</v>
      </c>
      <c r="Y146" t="str">
        <f>"37-2012"</f>
        <v>37-2012</v>
      </c>
      <c r="Z146" t="s">
        <v>268</v>
      </c>
      <c r="AA146">
        <v>561720</v>
      </c>
      <c r="AB146">
        <v>35</v>
      </c>
      <c r="AC146">
        <v>35</v>
      </c>
      <c r="AD146" t="s">
        <v>77</v>
      </c>
      <c r="AE146" t="s">
        <v>78</v>
      </c>
      <c r="AF146">
        <v>35</v>
      </c>
      <c r="AG146" s="3">
        <v>0.33333333333333331</v>
      </c>
      <c r="AH146" s="3">
        <v>0.625</v>
      </c>
      <c r="AI146" s="4">
        <v>10.77</v>
      </c>
      <c r="AJ146">
        <v>16.16</v>
      </c>
      <c r="AL146" t="s">
        <v>79</v>
      </c>
      <c r="AM146" t="s">
        <v>80</v>
      </c>
      <c r="AO146" t="s">
        <v>81</v>
      </c>
      <c r="AR146" t="s">
        <v>80</v>
      </c>
      <c r="AT146" t="s">
        <v>80</v>
      </c>
      <c r="AW146" t="s">
        <v>71</v>
      </c>
      <c r="AX146">
        <v>1</v>
      </c>
      <c r="AY146" t="s">
        <v>6176</v>
      </c>
      <c r="AZ146" t="s">
        <v>3052</v>
      </c>
      <c r="BA146" t="s">
        <v>119</v>
      </c>
      <c r="BB146">
        <v>33140</v>
      </c>
      <c r="BC146" t="s">
        <v>77</v>
      </c>
    </row>
    <row r="147" spans="1:55" x14ac:dyDescent="0.25">
      <c r="A147" t="s">
        <v>5728</v>
      </c>
      <c r="B147" s="1">
        <v>43453</v>
      </c>
      <c r="C147" t="s">
        <v>60</v>
      </c>
      <c r="D147" s="2">
        <v>43409.322789351849</v>
      </c>
      <c r="E147" t="s">
        <v>61</v>
      </c>
      <c r="F147" s="1">
        <v>43497</v>
      </c>
      <c r="G147" s="1">
        <v>43799</v>
      </c>
      <c r="H147" t="s">
        <v>5729</v>
      </c>
      <c r="J147" t="s">
        <v>5730</v>
      </c>
      <c r="K147" t="s">
        <v>5731</v>
      </c>
      <c r="L147" t="s">
        <v>1546</v>
      </c>
      <c r="M147" t="s">
        <v>336</v>
      </c>
      <c r="N147">
        <v>11001</v>
      </c>
      <c r="O147" t="s">
        <v>68</v>
      </c>
      <c r="Q147" t="s">
        <v>5732</v>
      </c>
      <c r="S147" t="s">
        <v>71</v>
      </c>
      <c r="T147" t="s">
        <v>857</v>
      </c>
      <c r="U147" t="s">
        <v>2513</v>
      </c>
      <c r="V147" t="s">
        <v>859</v>
      </c>
      <c r="W147" t="s">
        <v>332</v>
      </c>
      <c r="X147" t="s">
        <v>902</v>
      </c>
      <c r="Y147" t="str">
        <f>"39-2021"</f>
        <v>39-2021</v>
      </c>
      <c r="Z147" t="s">
        <v>338</v>
      </c>
      <c r="AA147">
        <v>711219</v>
      </c>
      <c r="AB147">
        <v>11</v>
      </c>
      <c r="AC147">
        <v>11</v>
      </c>
      <c r="AD147" t="s">
        <v>77</v>
      </c>
      <c r="AE147" t="s">
        <v>96</v>
      </c>
      <c r="AF147">
        <v>35</v>
      </c>
      <c r="AG147" s="3">
        <v>0.33333333333333331</v>
      </c>
      <c r="AH147" s="3">
        <v>0.66666666666666663</v>
      </c>
      <c r="AI147" s="4">
        <v>14.29</v>
      </c>
      <c r="AJ147">
        <v>21.44</v>
      </c>
      <c r="AK147">
        <v>21.44</v>
      </c>
      <c r="AL147" t="s">
        <v>79</v>
      </c>
      <c r="AM147" t="s">
        <v>80</v>
      </c>
      <c r="AO147" t="s">
        <v>81</v>
      </c>
      <c r="AP147" t="s">
        <v>104</v>
      </c>
      <c r="AQ147" t="s">
        <v>104</v>
      </c>
      <c r="AR147" t="s">
        <v>80</v>
      </c>
      <c r="AT147" t="s">
        <v>80</v>
      </c>
      <c r="AW147" t="s">
        <v>80</v>
      </c>
      <c r="AY147" t="s">
        <v>1546</v>
      </c>
      <c r="AZ147" t="s">
        <v>904</v>
      </c>
      <c r="BA147" t="s">
        <v>336</v>
      </c>
      <c r="BB147">
        <v>11001</v>
      </c>
      <c r="BC147" t="s">
        <v>77</v>
      </c>
    </row>
    <row r="148" spans="1:55" x14ac:dyDescent="0.25">
      <c r="A148" t="s">
        <v>4958</v>
      </c>
      <c r="B148" s="1">
        <v>43460</v>
      </c>
      <c r="C148" t="s">
        <v>60</v>
      </c>
      <c r="D148" s="2">
        <v>43409.322245370371</v>
      </c>
      <c r="E148" t="s">
        <v>61</v>
      </c>
      <c r="F148" s="1">
        <v>43497</v>
      </c>
      <c r="G148" s="1">
        <v>43799</v>
      </c>
      <c r="H148" t="s">
        <v>4959</v>
      </c>
      <c r="J148" t="s">
        <v>4960</v>
      </c>
      <c r="K148" t="s">
        <v>4961</v>
      </c>
      <c r="L148" t="s">
        <v>838</v>
      </c>
      <c r="M148" t="s">
        <v>332</v>
      </c>
      <c r="N148">
        <v>40475</v>
      </c>
      <c r="O148" t="s">
        <v>68</v>
      </c>
      <c r="Q148" t="s">
        <v>4962</v>
      </c>
      <c r="S148" t="s">
        <v>71</v>
      </c>
      <c r="T148" t="s">
        <v>857</v>
      </c>
      <c r="U148" t="s">
        <v>2513</v>
      </c>
      <c r="V148" t="s">
        <v>859</v>
      </c>
      <c r="W148" t="s">
        <v>332</v>
      </c>
      <c r="X148" t="s">
        <v>1083</v>
      </c>
      <c r="Y148" t="str">
        <f>"47-2051"</f>
        <v>47-2051</v>
      </c>
      <c r="Z148" t="s">
        <v>2580</v>
      </c>
      <c r="AA148">
        <v>561730</v>
      </c>
      <c r="AB148">
        <v>25</v>
      </c>
      <c r="AC148">
        <v>25</v>
      </c>
      <c r="AD148" t="s">
        <v>77</v>
      </c>
      <c r="AE148" t="s">
        <v>96</v>
      </c>
      <c r="AF148">
        <v>35</v>
      </c>
      <c r="AG148" s="3">
        <v>0.33333333333333331</v>
      </c>
      <c r="AH148" s="3">
        <v>0.66666666666666663</v>
      </c>
      <c r="AI148" s="4">
        <v>20.54</v>
      </c>
      <c r="AJ148">
        <v>30.81</v>
      </c>
      <c r="AK148">
        <v>30.81</v>
      </c>
      <c r="AL148" t="s">
        <v>79</v>
      </c>
      <c r="AM148" t="s">
        <v>80</v>
      </c>
      <c r="AO148" t="s">
        <v>81</v>
      </c>
      <c r="AP148" t="s">
        <v>69</v>
      </c>
      <c r="AQ148" t="s">
        <v>69</v>
      </c>
      <c r="AR148" t="s">
        <v>80</v>
      </c>
      <c r="AT148" t="s">
        <v>80</v>
      </c>
      <c r="AW148" t="s">
        <v>80</v>
      </c>
      <c r="AY148" t="s">
        <v>838</v>
      </c>
      <c r="AZ148" t="s">
        <v>1156</v>
      </c>
      <c r="BA148" t="s">
        <v>332</v>
      </c>
      <c r="BB148">
        <v>40475</v>
      </c>
      <c r="BC148" t="s">
        <v>77</v>
      </c>
    </row>
    <row r="149" spans="1:55" x14ac:dyDescent="0.25">
      <c r="A149" t="s">
        <v>4154</v>
      </c>
      <c r="B149" s="1">
        <v>43375</v>
      </c>
      <c r="C149" t="s">
        <v>60</v>
      </c>
      <c r="D149" s="2">
        <v>43343.718101851853</v>
      </c>
      <c r="E149" t="s">
        <v>130</v>
      </c>
      <c r="F149" s="1">
        <v>43424</v>
      </c>
      <c r="G149" s="1">
        <v>43534</v>
      </c>
      <c r="H149" t="s">
        <v>4155</v>
      </c>
      <c r="J149" t="s">
        <v>4156</v>
      </c>
      <c r="K149" t="s">
        <v>4157</v>
      </c>
      <c r="L149" t="s">
        <v>4158</v>
      </c>
      <c r="M149" t="s">
        <v>90</v>
      </c>
      <c r="N149">
        <v>75935</v>
      </c>
      <c r="O149" t="s">
        <v>68</v>
      </c>
      <c r="Q149" t="s">
        <v>4159</v>
      </c>
      <c r="S149" t="s">
        <v>71</v>
      </c>
      <c r="T149" t="s">
        <v>237</v>
      </c>
      <c r="U149" t="s">
        <v>326</v>
      </c>
      <c r="V149" t="s">
        <v>239</v>
      </c>
      <c r="W149" t="s">
        <v>240</v>
      </c>
      <c r="X149" t="s">
        <v>241</v>
      </c>
      <c r="Y149" t="str">
        <f>"45-4011"</f>
        <v>45-4011</v>
      </c>
      <c r="Z149" t="s">
        <v>242</v>
      </c>
      <c r="AA149">
        <v>115310</v>
      </c>
      <c r="AB149">
        <v>54</v>
      </c>
      <c r="AC149">
        <v>52</v>
      </c>
      <c r="AD149" t="s">
        <v>77</v>
      </c>
      <c r="AE149" t="s">
        <v>78</v>
      </c>
      <c r="AF149">
        <v>40</v>
      </c>
      <c r="AG149" s="3">
        <v>0.29166666666666669</v>
      </c>
      <c r="AH149" s="3">
        <v>0.60416666666666663</v>
      </c>
      <c r="AI149" s="4">
        <v>16.850000000000001</v>
      </c>
      <c r="AJ149">
        <v>25.28</v>
      </c>
      <c r="AK149">
        <v>27.14</v>
      </c>
      <c r="AL149" t="s">
        <v>79</v>
      </c>
      <c r="AM149" t="s">
        <v>80</v>
      </c>
      <c r="AO149" t="s">
        <v>81</v>
      </c>
      <c r="AR149" t="s">
        <v>80</v>
      </c>
      <c r="AT149" t="s">
        <v>80</v>
      </c>
      <c r="AW149" t="s">
        <v>80</v>
      </c>
      <c r="AY149" t="s">
        <v>4160</v>
      </c>
      <c r="AZ149" t="s">
        <v>2654</v>
      </c>
      <c r="BA149" t="s">
        <v>99</v>
      </c>
      <c r="BB149">
        <v>71463</v>
      </c>
      <c r="BC149" t="s">
        <v>77</v>
      </c>
    </row>
    <row r="150" spans="1:55" x14ac:dyDescent="0.25">
      <c r="A150" t="s">
        <v>6006</v>
      </c>
      <c r="B150" s="1">
        <v>43385</v>
      </c>
      <c r="C150" t="s">
        <v>60</v>
      </c>
      <c r="D150" s="2">
        <v>43355.520937499998</v>
      </c>
      <c r="E150" t="s">
        <v>61</v>
      </c>
      <c r="F150" s="1">
        <v>43434</v>
      </c>
      <c r="G150" s="1">
        <v>43556</v>
      </c>
      <c r="H150" t="s">
        <v>6007</v>
      </c>
      <c r="J150" t="s">
        <v>6008</v>
      </c>
      <c r="L150" t="s">
        <v>4108</v>
      </c>
      <c r="M150" t="s">
        <v>119</v>
      </c>
      <c r="N150">
        <v>33020</v>
      </c>
      <c r="O150" t="s">
        <v>68</v>
      </c>
      <c r="Q150" t="s">
        <v>6009</v>
      </c>
      <c r="S150" t="s">
        <v>71</v>
      </c>
      <c r="T150" t="s">
        <v>334</v>
      </c>
      <c r="U150" t="s">
        <v>335</v>
      </c>
      <c r="V150" t="s">
        <v>336</v>
      </c>
      <c r="W150" t="s">
        <v>336</v>
      </c>
      <c r="X150" t="s">
        <v>337</v>
      </c>
      <c r="Y150" t="str">
        <f>"39-2021"</f>
        <v>39-2021</v>
      </c>
      <c r="Z150" t="s">
        <v>338</v>
      </c>
      <c r="AA150">
        <v>711219</v>
      </c>
      <c r="AB150">
        <v>10</v>
      </c>
      <c r="AC150">
        <v>10</v>
      </c>
      <c r="AD150" t="s">
        <v>77</v>
      </c>
      <c r="AE150" t="s">
        <v>78</v>
      </c>
      <c r="AF150">
        <v>40</v>
      </c>
      <c r="AG150" s="3">
        <v>0.20833333333333334</v>
      </c>
      <c r="AH150" s="3">
        <v>0.54166666666666663</v>
      </c>
      <c r="AI150" s="4">
        <v>12.9</v>
      </c>
      <c r="AJ150">
        <v>19.350000000000001</v>
      </c>
      <c r="AL150" t="s">
        <v>79</v>
      </c>
      <c r="AM150" t="s">
        <v>80</v>
      </c>
      <c r="AO150" t="s">
        <v>81</v>
      </c>
      <c r="AR150" t="s">
        <v>80</v>
      </c>
      <c r="AT150" t="s">
        <v>80</v>
      </c>
      <c r="AW150" t="s">
        <v>71</v>
      </c>
      <c r="AX150">
        <v>1</v>
      </c>
      <c r="AY150" t="s">
        <v>1548</v>
      </c>
      <c r="AZ150" t="s">
        <v>1549</v>
      </c>
      <c r="BA150" t="s">
        <v>119</v>
      </c>
      <c r="BB150">
        <v>33472</v>
      </c>
      <c r="BC150" t="s">
        <v>83</v>
      </c>
    </row>
    <row r="151" spans="1:55" x14ac:dyDescent="0.25">
      <c r="A151" t="s">
        <v>6982</v>
      </c>
      <c r="B151" s="1">
        <v>43385</v>
      </c>
      <c r="C151" t="s">
        <v>60</v>
      </c>
      <c r="D151" s="2">
        <v>43349.80667824074</v>
      </c>
      <c r="E151" t="s">
        <v>61</v>
      </c>
      <c r="F151" s="1">
        <v>43434</v>
      </c>
      <c r="G151" s="1">
        <v>43556</v>
      </c>
      <c r="H151" t="s">
        <v>6983</v>
      </c>
      <c r="J151" t="s">
        <v>6984</v>
      </c>
      <c r="L151" t="s">
        <v>1760</v>
      </c>
      <c r="M151" t="s">
        <v>119</v>
      </c>
      <c r="N151">
        <v>33414</v>
      </c>
      <c r="O151" t="s">
        <v>68</v>
      </c>
      <c r="Q151" t="s">
        <v>6985</v>
      </c>
      <c r="S151" t="s">
        <v>71</v>
      </c>
      <c r="T151" t="s">
        <v>334</v>
      </c>
      <c r="U151" t="s">
        <v>335</v>
      </c>
      <c r="V151" t="s">
        <v>336</v>
      </c>
      <c r="W151" t="s">
        <v>336</v>
      </c>
      <c r="X151" t="s">
        <v>337</v>
      </c>
      <c r="Y151" t="str">
        <f>"39-2021"</f>
        <v>39-2021</v>
      </c>
      <c r="Z151" t="s">
        <v>338</v>
      </c>
      <c r="AA151">
        <v>711219</v>
      </c>
      <c r="AB151">
        <v>30</v>
      </c>
      <c r="AC151">
        <v>30</v>
      </c>
      <c r="AD151" t="s">
        <v>77</v>
      </c>
      <c r="AE151" t="s">
        <v>78</v>
      </c>
      <c r="AF151">
        <v>40</v>
      </c>
      <c r="AG151" s="3">
        <v>0.20833333333333334</v>
      </c>
      <c r="AH151" s="3">
        <v>0.54166666666666663</v>
      </c>
      <c r="AI151" s="4">
        <v>12.9</v>
      </c>
      <c r="AJ151">
        <v>19.350000000000001</v>
      </c>
      <c r="AL151" t="s">
        <v>79</v>
      </c>
      <c r="AM151" t="s">
        <v>80</v>
      </c>
      <c r="AO151" t="s">
        <v>81</v>
      </c>
      <c r="AR151" t="s">
        <v>80</v>
      </c>
      <c r="AT151" t="s">
        <v>80</v>
      </c>
      <c r="AW151" t="s">
        <v>71</v>
      </c>
      <c r="AX151">
        <v>1</v>
      </c>
      <c r="AY151" t="s">
        <v>1548</v>
      </c>
      <c r="AZ151" t="s">
        <v>1549</v>
      </c>
      <c r="BA151" t="s">
        <v>119</v>
      </c>
      <c r="BB151">
        <v>33472</v>
      </c>
      <c r="BC151" t="s">
        <v>83</v>
      </c>
    </row>
    <row r="152" spans="1:55" x14ac:dyDescent="0.25">
      <c r="A152" t="s">
        <v>5877</v>
      </c>
      <c r="B152" s="1">
        <v>43455</v>
      </c>
      <c r="C152" t="s">
        <v>60</v>
      </c>
      <c r="D152" s="2">
        <v>43409.321655092594</v>
      </c>
      <c r="E152" t="s">
        <v>130</v>
      </c>
      <c r="F152" s="1">
        <v>43511</v>
      </c>
      <c r="G152" s="1">
        <v>43799</v>
      </c>
      <c r="H152" t="s">
        <v>5878</v>
      </c>
      <c r="I152" t="s">
        <v>5879</v>
      </c>
      <c r="J152" t="s">
        <v>5880</v>
      </c>
      <c r="K152" t="s">
        <v>5881</v>
      </c>
      <c r="L152" t="s">
        <v>5882</v>
      </c>
      <c r="M152" t="s">
        <v>332</v>
      </c>
      <c r="N152">
        <v>40014</v>
      </c>
      <c r="O152" t="s">
        <v>68</v>
      </c>
      <c r="P152" t="s">
        <v>69</v>
      </c>
      <c r="Q152" t="s">
        <v>5883</v>
      </c>
      <c r="S152" t="s">
        <v>71</v>
      </c>
      <c r="T152" t="s">
        <v>5884</v>
      </c>
      <c r="U152" t="s">
        <v>2316</v>
      </c>
      <c r="V152" t="s">
        <v>855</v>
      </c>
      <c r="W152" t="s">
        <v>332</v>
      </c>
      <c r="X152" t="s">
        <v>5885</v>
      </c>
      <c r="Y152" t="str">
        <f>"35-3021"</f>
        <v>35-3021</v>
      </c>
      <c r="Z152" t="s">
        <v>515</v>
      </c>
      <c r="AA152">
        <v>722110</v>
      </c>
      <c r="AB152">
        <v>10</v>
      </c>
      <c r="AC152">
        <v>10</v>
      </c>
      <c r="AD152" t="s">
        <v>77</v>
      </c>
      <c r="AE152" t="s">
        <v>96</v>
      </c>
      <c r="AF152">
        <v>35</v>
      </c>
      <c r="AG152" s="3">
        <v>0.45833333333333331</v>
      </c>
      <c r="AH152" s="3">
        <v>0.83333333333333337</v>
      </c>
      <c r="AI152" s="4">
        <v>9.1199999999999992</v>
      </c>
      <c r="AJ152">
        <v>13.68</v>
      </c>
      <c r="AK152">
        <v>13.68</v>
      </c>
      <c r="AL152" t="s">
        <v>79</v>
      </c>
      <c r="AM152" t="s">
        <v>80</v>
      </c>
      <c r="AO152" t="s">
        <v>81</v>
      </c>
      <c r="AP152" t="s">
        <v>69</v>
      </c>
      <c r="AQ152" t="s">
        <v>69</v>
      </c>
      <c r="AR152" t="s">
        <v>80</v>
      </c>
      <c r="AT152" t="s">
        <v>80</v>
      </c>
      <c r="AW152" t="s">
        <v>80</v>
      </c>
      <c r="AY152" t="s">
        <v>5882</v>
      </c>
      <c r="AZ152" t="s">
        <v>5886</v>
      </c>
      <c r="BA152" t="s">
        <v>332</v>
      </c>
      <c r="BB152">
        <v>40014</v>
      </c>
      <c r="BC152" t="s">
        <v>77</v>
      </c>
    </row>
    <row r="153" spans="1:55" x14ac:dyDescent="0.25">
      <c r="A153" t="s">
        <v>6963</v>
      </c>
      <c r="B153" s="1">
        <v>43385</v>
      </c>
      <c r="C153" t="s">
        <v>60</v>
      </c>
      <c r="D153" s="2">
        <v>43355.529016203705</v>
      </c>
      <c r="E153" t="s">
        <v>61</v>
      </c>
      <c r="F153" s="1">
        <v>43434</v>
      </c>
      <c r="G153" s="1">
        <v>43556</v>
      </c>
      <c r="H153" t="s">
        <v>6964</v>
      </c>
      <c r="I153" t="s">
        <v>69</v>
      </c>
      <c r="J153" t="s">
        <v>6965</v>
      </c>
      <c r="L153" t="s">
        <v>6966</v>
      </c>
      <c r="M153" t="s">
        <v>119</v>
      </c>
      <c r="N153">
        <v>33469</v>
      </c>
      <c r="O153" t="s">
        <v>68</v>
      </c>
      <c r="P153" t="s">
        <v>104</v>
      </c>
      <c r="Q153" t="s">
        <v>6967</v>
      </c>
      <c r="S153" t="s">
        <v>71</v>
      </c>
      <c r="T153" t="s">
        <v>334</v>
      </c>
      <c r="U153" t="s">
        <v>335</v>
      </c>
      <c r="V153" t="s">
        <v>336</v>
      </c>
      <c r="W153" t="s">
        <v>336</v>
      </c>
      <c r="X153" t="s">
        <v>337</v>
      </c>
      <c r="Y153" t="str">
        <f>"39-2021"</f>
        <v>39-2021</v>
      </c>
      <c r="Z153" t="s">
        <v>338</v>
      </c>
      <c r="AA153">
        <v>711219</v>
      </c>
      <c r="AB153">
        <v>12</v>
      </c>
      <c r="AC153">
        <v>12</v>
      </c>
      <c r="AD153" t="s">
        <v>77</v>
      </c>
      <c r="AE153" t="s">
        <v>78</v>
      </c>
      <c r="AF153">
        <v>40</v>
      </c>
      <c r="AG153" s="3">
        <v>0.20833333333333334</v>
      </c>
      <c r="AH153" s="3">
        <v>0.54166666666666663</v>
      </c>
      <c r="AI153" s="4">
        <v>12.9</v>
      </c>
      <c r="AJ153">
        <v>19.350000000000001</v>
      </c>
      <c r="AL153" t="s">
        <v>79</v>
      </c>
      <c r="AM153" t="s">
        <v>80</v>
      </c>
      <c r="AO153" t="s">
        <v>81</v>
      </c>
      <c r="AR153" t="s">
        <v>80</v>
      </c>
      <c r="AT153" t="s">
        <v>80</v>
      </c>
      <c r="AW153" t="s">
        <v>71</v>
      </c>
      <c r="AX153">
        <v>1</v>
      </c>
      <c r="AY153" t="s">
        <v>1548</v>
      </c>
      <c r="AZ153" t="s">
        <v>1765</v>
      </c>
      <c r="BA153" t="s">
        <v>119</v>
      </c>
      <c r="BB153">
        <v>33472</v>
      </c>
      <c r="BC153" t="s">
        <v>83</v>
      </c>
    </row>
    <row r="154" spans="1:55" x14ac:dyDescent="0.25">
      <c r="A154" t="s">
        <v>6547</v>
      </c>
      <c r="B154" s="1">
        <v>43444</v>
      </c>
      <c r="C154" t="s">
        <v>60</v>
      </c>
      <c r="D154" s="2">
        <v>43409.47184027778</v>
      </c>
      <c r="E154" t="s">
        <v>61</v>
      </c>
      <c r="F154" s="1">
        <v>43497</v>
      </c>
      <c r="G154" s="1">
        <v>43799</v>
      </c>
      <c r="H154" t="s">
        <v>6548</v>
      </c>
      <c r="J154" t="s">
        <v>6549</v>
      </c>
      <c r="L154" t="s">
        <v>855</v>
      </c>
      <c r="M154" t="s">
        <v>332</v>
      </c>
      <c r="N154">
        <v>40509</v>
      </c>
      <c r="O154" t="s">
        <v>68</v>
      </c>
      <c r="Q154" t="s">
        <v>6550</v>
      </c>
      <c r="S154" t="s">
        <v>71</v>
      </c>
      <c r="T154" t="s">
        <v>857</v>
      </c>
      <c r="U154" t="s">
        <v>858</v>
      </c>
      <c r="V154" t="s">
        <v>859</v>
      </c>
      <c r="W154" t="s">
        <v>332</v>
      </c>
      <c r="X154" t="s">
        <v>2398</v>
      </c>
      <c r="Y154" t="str">
        <f>"37-3011"</f>
        <v>37-3011</v>
      </c>
      <c r="Z154" t="s">
        <v>454</v>
      </c>
      <c r="AA154">
        <v>561730</v>
      </c>
      <c r="AB154">
        <v>3</v>
      </c>
      <c r="AC154">
        <v>3</v>
      </c>
      <c r="AD154" t="s">
        <v>77</v>
      </c>
      <c r="AE154" t="s">
        <v>96</v>
      </c>
      <c r="AF154">
        <v>35</v>
      </c>
      <c r="AG154" s="3">
        <v>0.33333333333333331</v>
      </c>
      <c r="AH154" s="3">
        <v>0.66666666666666663</v>
      </c>
      <c r="AI154" s="4">
        <v>13.12</v>
      </c>
      <c r="AJ154">
        <v>19.68</v>
      </c>
      <c r="AK154">
        <v>19.68</v>
      </c>
      <c r="AL154" t="s">
        <v>79</v>
      </c>
      <c r="AM154" t="s">
        <v>80</v>
      </c>
      <c r="AO154" t="s">
        <v>81</v>
      </c>
      <c r="AP154" t="s">
        <v>104</v>
      </c>
      <c r="AQ154" t="s">
        <v>104</v>
      </c>
      <c r="AR154" t="s">
        <v>80</v>
      </c>
      <c r="AT154" t="s">
        <v>80</v>
      </c>
      <c r="AW154" t="s">
        <v>80</v>
      </c>
      <c r="AY154" t="s">
        <v>855</v>
      </c>
      <c r="AZ154" t="s">
        <v>861</v>
      </c>
      <c r="BA154" t="s">
        <v>332</v>
      </c>
      <c r="BB154">
        <v>40509</v>
      </c>
      <c r="BC154" t="s">
        <v>83</v>
      </c>
    </row>
    <row r="155" spans="1:55" x14ac:dyDescent="0.25">
      <c r="A155" t="s">
        <v>4270</v>
      </c>
      <c r="B155" s="1">
        <v>43420</v>
      </c>
      <c r="C155" t="s">
        <v>60</v>
      </c>
      <c r="D155" s="2">
        <v>43343.633333333331</v>
      </c>
      <c r="E155" t="s">
        <v>130</v>
      </c>
      <c r="F155" s="1">
        <v>43420</v>
      </c>
      <c r="G155" s="1">
        <v>43570</v>
      </c>
      <c r="H155" t="s">
        <v>2828</v>
      </c>
      <c r="J155" t="s">
        <v>4271</v>
      </c>
      <c r="L155" t="s">
        <v>2830</v>
      </c>
      <c r="M155" t="s">
        <v>67</v>
      </c>
      <c r="N155">
        <v>81611</v>
      </c>
      <c r="O155" t="s">
        <v>68</v>
      </c>
      <c r="Q155" t="s">
        <v>4272</v>
      </c>
      <c r="S155" t="s">
        <v>71</v>
      </c>
      <c r="T155" t="s">
        <v>2832</v>
      </c>
      <c r="U155" t="s">
        <v>2833</v>
      </c>
      <c r="V155" t="s">
        <v>2834</v>
      </c>
      <c r="W155" t="s">
        <v>67</v>
      </c>
      <c r="X155" t="s">
        <v>1882</v>
      </c>
      <c r="Y155" t="str">
        <f>"35-9021"</f>
        <v>35-9021</v>
      </c>
      <c r="Z155" t="s">
        <v>1883</v>
      </c>
      <c r="AA155">
        <v>713920</v>
      </c>
      <c r="AB155">
        <v>20</v>
      </c>
      <c r="AC155">
        <v>15</v>
      </c>
      <c r="AD155" t="s">
        <v>77</v>
      </c>
      <c r="AE155" t="s">
        <v>96</v>
      </c>
      <c r="AF155">
        <v>35</v>
      </c>
      <c r="AG155" s="3">
        <v>0.34375</v>
      </c>
      <c r="AH155" s="3">
        <v>0.67708333333333337</v>
      </c>
      <c r="AI155" s="5">
        <v>15</v>
      </c>
      <c r="AJ155">
        <v>22.5</v>
      </c>
      <c r="AK155">
        <v>29.25</v>
      </c>
      <c r="AL155" t="s">
        <v>79</v>
      </c>
      <c r="AM155" t="s">
        <v>80</v>
      </c>
      <c r="AO155" t="s">
        <v>81</v>
      </c>
      <c r="AR155" t="s">
        <v>80</v>
      </c>
      <c r="AT155" t="s">
        <v>80</v>
      </c>
      <c r="AW155" t="s">
        <v>80</v>
      </c>
      <c r="AY155" t="s">
        <v>2830</v>
      </c>
      <c r="AZ155" t="s">
        <v>2836</v>
      </c>
      <c r="BA155" t="s">
        <v>67</v>
      </c>
      <c r="BB155">
        <v>81611</v>
      </c>
      <c r="BC155" t="s">
        <v>83</v>
      </c>
    </row>
    <row r="156" spans="1:55" x14ac:dyDescent="0.25">
      <c r="A156" t="s">
        <v>1766</v>
      </c>
      <c r="B156" s="1">
        <v>43395</v>
      </c>
      <c r="C156" t="s">
        <v>60</v>
      </c>
      <c r="D156" s="2">
        <v>43332.477800925924</v>
      </c>
      <c r="E156" t="s">
        <v>61</v>
      </c>
      <c r="F156" s="1">
        <v>43409</v>
      </c>
      <c r="G156" s="1">
        <v>43739</v>
      </c>
      <c r="H156" t="s">
        <v>1767</v>
      </c>
      <c r="J156" t="s">
        <v>1768</v>
      </c>
      <c r="K156" t="s">
        <v>69</v>
      </c>
      <c r="L156" t="s">
        <v>1769</v>
      </c>
      <c r="M156" t="s">
        <v>180</v>
      </c>
      <c r="N156">
        <v>18411</v>
      </c>
      <c r="O156" t="s">
        <v>68</v>
      </c>
      <c r="Q156" t="s">
        <v>1770</v>
      </c>
      <c r="S156" t="s">
        <v>80</v>
      </c>
      <c r="U156" t="s">
        <v>108</v>
      </c>
      <c r="X156" t="s">
        <v>461</v>
      </c>
      <c r="Y156" t="str">
        <f>"39-9011"</f>
        <v>39-9011</v>
      </c>
      <c r="Z156" t="s">
        <v>462</v>
      </c>
      <c r="AA156">
        <v>814110</v>
      </c>
      <c r="AB156">
        <v>1</v>
      </c>
      <c r="AC156">
        <v>1</v>
      </c>
      <c r="AD156" t="s">
        <v>77</v>
      </c>
      <c r="AE156" t="s">
        <v>438</v>
      </c>
      <c r="AF156">
        <v>40</v>
      </c>
      <c r="AG156" s="3">
        <v>0.33333333333333331</v>
      </c>
      <c r="AH156" s="3">
        <v>0.70833333333333337</v>
      </c>
      <c r="AI156" s="4">
        <v>9.91</v>
      </c>
      <c r="AJ156">
        <v>14.87</v>
      </c>
      <c r="AK156">
        <v>14.87</v>
      </c>
      <c r="AL156" t="s">
        <v>79</v>
      </c>
      <c r="AM156" t="s">
        <v>80</v>
      </c>
      <c r="AO156" t="s">
        <v>173</v>
      </c>
      <c r="AP156" t="s">
        <v>69</v>
      </c>
      <c r="AQ156" t="s">
        <v>69</v>
      </c>
      <c r="AR156" t="s">
        <v>80</v>
      </c>
      <c r="AT156" t="s">
        <v>80</v>
      </c>
      <c r="AU156">
        <v>6</v>
      </c>
      <c r="AV156" t="s">
        <v>69</v>
      </c>
      <c r="AW156" t="s">
        <v>71</v>
      </c>
      <c r="AX156">
        <v>24</v>
      </c>
      <c r="AY156" t="s">
        <v>1769</v>
      </c>
      <c r="AZ156" t="s">
        <v>1771</v>
      </c>
      <c r="BA156" t="s">
        <v>180</v>
      </c>
      <c r="BB156">
        <v>18411</v>
      </c>
      <c r="BC156" t="s">
        <v>83</v>
      </c>
    </row>
    <row r="157" spans="1:55" x14ac:dyDescent="0.25">
      <c r="A157" t="s">
        <v>5178</v>
      </c>
      <c r="B157" s="1">
        <v>43398</v>
      </c>
      <c r="C157" t="s">
        <v>60</v>
      </c>
      <c r="D157" s="2">
        <v>43376.004537037035</v>
      </c>
      <c r="E157" t="s">
        <v>61</v>
      </c>
      <c r="F157" s="1">
        <v>43466</v>
      </c>
      <c r="G157" s="1">
        <v>43768</v>
      </c>
      <c r="H157" t="s">
        <v>5179</v>
      </c>
      <c r="I157" t="s">
        <v>5180</v>
      </c>
      <c r="J157" t="s">
        <v>5181</v>
      </c>
      <c r="L157" t="s">
        <v>5182</v>
      </c>
      <c r="M157" t="s">
        <v>261</v>
      </c>
      <c r="N157">
        <v>85381</v>
      </c>
      <c r="O157" t="s">
        <v>68</v>
      </c>
      <c r="Q157" t="s">
        <v>5183</v>
      </c>
      <c r="S157" t="s">
        <v>71</v>
      </c>
      <c r="T157" t="s">
        <v>315</v>
      </c>
      <c r="U157" t="s">
        <v>471</v>
      </c>
      <c r="V157" t="s">
        <v>557</v>
      </c>
      <c r="W157" t="s">
        <v>90</v>
      </c>
      <c r="X157" t="s">
        <v>165</v>
      </c>
      <c r="Y157" t="str">
        <f>"39-3091"</f>
        <v>39-3091</v>
      </c>
      <c r="Z157" t="s">
        <v>166</v>
      </c>
      <c r="AA157">
        <v>713990</v>
      </c>
      <c r="AB157">
        <v>5</v>
      </c>
      <c r="AC157">
        <v>5</v>
      </c>
      <c r="AD157" t="s">
        <v>77</v>
      </c>
      <c r="AE157" t="s">
        <v>78</v>
      </c>
      <c r="AF157">
        <v>35</v>
      </c>
      <c r="AG157" s="3">
        <v>0.5</v>
      </c>
      <c r="AH157" s="3">
        <v>0.875</v>
      </c>
      <c r="AI157" s="4">
        <v>9.23</v>
      </c>
      <c r="AJ157">
        <v>13.85</v>
      </c>
      <c r="AK157">
        <v>21.47</v>
      </c>
      <c r="AL157" t="s">
        <v>79</v>
      </c>
      <c r="AM157" t="s">
        <v>80</v>
      </c>
      <c r="AO157" t="s">
        <v>81</v>
      </c>
      <c r="AR157" t="s">
        <v>80</v>
      </c>
      <c r="AT157" t="s">
        <v>80</v>
      </c>
      <c r="AW157" t="s">
        <v>80</v>
      </c>
      <c r="AY157" t="s">
        <v>1777</v>
      </c>
      <c r="AZ157" t="s">
        <v>269</v>
      </c>
      <c r="BA157" t="s">
        <v>261</v>
      </c>
      <c r="BB157">
        <v>85260</v>
      </c>
      <c r="BC157" t="s">
        <v>77</v>
      </c>
    </row>
    <row r="158" spans="1:55" x14ac:dyDescent="0.25">
      <c r="A158" t="s">
        <v>328</v>
      </c>
      <c r="B158" s="1">
        <v>43390</v>
      </c>
      <c r="C158" t="s">
        <v>60</v>
      </c>
      <c r="D158" s="2">
        <v>43343.704270833332</v>
      </c>
      <c r="E158" t="s">
        <v>61</v>
      </c>
      <c r="F158" s="1">
        <v>43419</v>
      </c>
      <c r="G158" s="1">
        <v>43556</v>
      </c>
      <c r="H158" t="s">
        <v>329</v>
      </c>
      <c r="I158" t="s">
        <v>69</v>
      </c>
      <c r="J158" t="s">
        <v>330</v>
      </c>
      <c r="K158" t="s">
        <v>69</v>
      </c>
      <c r="L158" t="s">
        <v>331</v>
      </c>
      <c r="M158" t="s">
        <v>332</v>
      </c>
      <c r="N158">
        <v>40208</v>
      </c>
      <c r="O158" t="s">
        <v>68</v>
      </c>
      <c r="P158" t="s">
        <v>104</v>
      </c>
      <c r="Q158" t="s">
        <v>333</v>
      </c>
      <c r="S158" t="s">
        <v>71</v>
      </c>
      <c r="T158" t="s">
        <v>334</v>
      </c>
      <c r="U158" t="s">
        <v>335</v>
      </c>
      <c r="V158" t="s">
        <v>336</v>
      </c>
      <c r="W158" t="s">
        <v>336</v>
      </c>
      <c r="X158" t="s">
        <v>337</v>
      </c>
      <c r="Y158" t="str">
        <f>"39-2021"</f>
        <v>39-2021</v>
      </c>
      <c r="Z158" t="s">
        <v>338</v>
      </c>
      <c r="AA158">
        <v>711219</v>
      </c>
      <c r="AB158">
        <v>45</v>
      </c>
      <c r="AC158">
        <v>45</v>
      </c>
      <c r="AD158" t="s">
        <v>77</v>
      </c>
      <c r="AE158" t="s">
        <v>78</v>
      </c>
      <c r="AF158">
        <v>40</v>
      </c>
      <c r="AG158" s="3">
        <v>0.20833333333333334</v>
      </c>
      <c r="AH158" s="3">
        <v>0.54166666666666663</v>
      </c>
      <c r="AI158" s="4">
        <v>10.86</v>
      </c>
      <c r="AJ158">
        <v>16.29</v>
      </c>
      <c r="AL158" t="s">
        <v>79</v>
      </c>
      <c r="AM158" t="s">
        <v>80</v>
      </c>
      <c r="AO158" t="s">
        <v>81</v>
      </c>
      <c r="AR158" t="s">
        <v>80</v>
      </c>
      <c r="AT158" t="s">
        <v>80</v>
      </c>
      <c r="AW158" t="s">
        <v>71</v>
      </c>
      <c r="AX158">
        <v>1</v>
      </c>
      <c r="AY158" t="s">
        <v>339</v>
      </c>
      <c r="AZ158" t="s">
        <v>340</v>
      </c>
      <c r="BA158" t="s">
        <v>99</v>
      </c>
      <c r="BB158">
        <v>70119</v>
      </c>
      <c r="BC158" t="s">
        <v>83</v>
      </c>
    </row>
    <row r="159" spans="1:55" x14ac:dyDescent="0.25">
      <c r="A159" t="s">
        <v>8185</v>
      </c>
      <c r="B159" s="1">
        <v>43441</v>
      </c>
      <c r="C159" t="s">
        <v>60</v>
      </c>
      <c r="D159" s="2">
        <v>43382.798495370371</v>
      </c>
      <c r="E159" t="s">
        <v>61</v>
      </c>
      <c r="F159" s="1">
        <v>43458</v>
      </c>
      <c r="G159" s="1">
        <v>43708</v>
      </c>
      <c r="H159" t="s">
        <v>8186</v>
      </c>
      <c r="J159" t="s">
        <v>8187</v>
      </c>
      <c r="L159" t="s">
        <v>8188</v>
      </c>
      <c r="M159" t="s">
        <v>99</v>
      </c>
      <c r="N159">
        <v>70001</v>
      </c>
      <c r="O159" t="s">
        <v>68</v>
      </c>
      <c r="Q159" t="s">
        <v>8189</v>
      </c>
      <c r="S159" t="s">
        <v>71</v>
      </c>
      <c r="T159" t="s">
        <v>678</v>
      </c>
      <c r="U159" t="s">
        <v>679</v>
      </c>
      <c r="V159" t="s">
        <v>680</v>
      </c>
      <c r="W159" t="s">
        <v>354</v>
      </c>
      <c r="X159" t="s">
        <v>683</v>
      </c>
      <c r="Y159" t="str">
        <f>"39-2021"</f>
        <v>39-2021</v>
      </c>
      <c r="Z159" t="s">
        <v>338</v>
      </c>
      <c r="AA159">
        <v>711212</v>
      </c>
      <c r="AB159">
        <v>5</v>
      </c>
      <c r="AC159">
        <v>5</v>
      </c>
      <c r="AD159" t="s">
        <v>77</v>
      </c>
      <c r="AE159" t="s">
        <v>78</v>
      </c>
      <c r="AF159">
        <v>40</v>
      </c>
      <c r="AG159" s="3">
        <v>0.20833333333333334</v>
      </c>
      <c r="AH159" s="3">
        <v>0.70833333333333337</v>
      </c>
      <c r="AI159" s="4">
        <v>12.63</v>
      </c>
      <c r="AJ159">
        <v>18.95</v>
      </c>
      <c r="AK159">
        <v>18.95</v>
      </c>
      <c r="AL159" t="s">
        <v>79</v>
      </c>
      <c r="AM159" t="s">
        <v>80</v>
      </c>
      <c r="AO159" t="s">
        <v>81</v>
      </c>
      <c r="AR159" t="s">
        <v>80</v>
      </c>
      <c r="AT159" t="s">
        <v>80</v>
      </c>
      <c r="AW159" t="s">
        <v>71</v>
      </c>
      <c r="AX159">
        <v>1</v>
      </c>
      <c r="AY159" t="s">
        <v>1947</v>
      </c>
      <c r="AZ159" t="s">
        <v>1948</v>
      </c>
      <c r="BA159" t="s">
        <v>119</v>
      </c>
      <c r="BB159">
        <v>33009</v>
      </c>
      <c r="BC159" t="s">
        <v>83</v>
      </c>
    </row>
    <row r="160" spans="1:55" x14ac:dyDescent="0.25">
      <c r="A160" t="s">
        <v>2392</v>
      </c>
      <c r="B160" s="1">
        <v>43440</v>
      </c>
      <c r="C160" t="s">
        <v>60</v>
      </c>
      <c r="D160" s="2">
        <v>43409.323865740742</v>
      </c>
      <c r="E160" t="s">
        <v>61</v>
      </c>
      <c r="F160" s="1">
        <v>43497</v>
      </c>
      <c r="G160" s="1">
        <v>43799</v>
      </c>
      <c r="H160" t="s">
        <v>2393</v>
      </c>
      <c r="I160" t="s">
        <v>69</v>
      </c>
      <c r="J160" t="s">
        <v>2394</v>
      </c>
      <c r="K160" t="s">
        <v>69</v>
      </c>
      <c r="L160" t="s">
        <v>2395</v>
      </c>
      <c r="M160" t="s">
        <v>332</v>
      </c>
      <c r="N160">
        <v>40055</v>
      </c>
      <c r="O160" t="s">
        <v>68</v>
      </c>
      <c r="P160" t="s">
        <v>69</v>
      </c>
      <c r="Q160" t="s">
        <v>2396</v>
      </c>
      <c r="S160" t="s">
        <v>71</v>
      </c>
      <c r="T160" t="s">
        <v>857</v>
      </c>
      <c r="U160" t="s">
        <v>2397</v>
      </c>
      <c r="V160" t="s">
        <v>859</v>
      </c>
      <c r="W160" t="s">
        <v>332</v>
      </c>
      <c r="X160" t="s">
        <v>2398</v>
      </c>
      <c r="Y160" t="str">
        <f>"37-3011"</f>
        <v>37-3011</v>
      </c>
      <c r="Z160" t="s">
        <v>454</v>
      </c>
      <c r="AA160">
        <v>561730</v>
      </c>
      <c r="AB160">
        <v>4</v>
      </c>
      <c r="AC160">
        <v>4</v>
      </c>
      <c r="AD160" t="s">
        <v>77</v>
      </c>
      <c r="AE160" t="s">
        <v>96</v>
      </c>
      <c r="AF160">
        <v>35</v>
      </c>
      <c r="AG160" s="3">
        <v>0.33333333333333331</v>
      </c>
      <c r="AH160" s="3">
        <v>0.66666666666666663</v>
      </c>
      <c r="AI160" s="4">
        <v>13.31</v>
      </c>
      <c r="AJ160">
        <v>19.97</v>
      </c>
      <c r="AK160">
        <v>19.97</v>
      </c>
      <c r="AL160" t="s">
        <v>79</v>
      </c>
      <c r="AM160" t="s">
        <v>80</v>
      </c>
      <c r="AO160" t="s">
        <v>81</v>
      </c>
      <c r="AP160" t="s">
        <v>69</v>
      </c>
      <c r="AQ160" t="s">
        <v>69</v>
      </c>
      <c r="AR160" t="s">
        <v>80</v>
      </c>
      <c r="AT160" t="s">
        <v>80</v>
      </c>
      <c r="AW160" t="s">
        <v>80</v>
      </c>
      <c r="AY160" t="s">
        <v>2395</v>
      </c>
      <c r="AZ160" t="s">
        <v>1526</v>
      </c>
      <c r="BA160" t="s">
        <v>332</v>
      </c>
      <c r="BB160">
        <v>40055</v>
      </c>
      <c r="BC160" t="s">
        <v>77</v>
      </c>
    </row>
    <row r="161" spans="1:55" x14ac:dyDescent="0.25">
      <c r="A161" t="s">
        <v>4074</v>
      </c>
      <c r="B161" s="1">
        <v>43382</v>
      </c>
      <c r="C161" t="s">
        <v>60</v>
      </c>
      <c r="D161" s="2">
        <v>43350.886423611111</v>
      </c>
      <c r="E161" t="s">
        <v>61</v>
      </c>
      <c r="F161" s="1">
        <v>43425</v>
      </c>
      <c r="G161" s="1">
        <v>43570</v>
      </c>
      <c r="H161" t="s">
        <v>4075</v>
      </c>
      <c r="J161" t="s">
        <v>4076</v>
      </c>
      <c r="L161" t="s">
        <v>4077</v>
      </c>
      <c r="M161" t="s">
        <v>240</v>
      </c>
      <c r="N161">
        <v>30678</v>
      </c>
      <c r="O161" t="s">
        <v>68</v>
      </c>
      <c r="Q161" t="s">
        <v>4078</v>
      </c>
      <c r="S161" t="s">
        <v>71</v>
      </c>
      <c r="T161" t="s">
        <v>250</v>
      </c>
      <c r="U161" t="s">
        <v>346</v>
      </c>
      <c r="V161" t="s">
        <v>347</v>
      </c>
      <c r="W161" t="s">
        <v>253</v>
      </c>
      <c r="X161" t="s">
        <v>254</v>
      </c>
      <c r="Y161" t="str">
        <f>"45-4011"</f>
        <v>45-4011</v>
      </c>
      <c r="Z161" t="s">
        <v>242</v>
      </c>
      <c r="AA161">
        <v>115310</v>
      </c>
      <c r="AB161">
        <v>23</v>
      </c>
      <c r="AC161">
        <v>23</v>
      </c>
      <c r="AD161" t="s">
        <v>77</v>
      </c>
      <c r="AE161" t="s">
        <v>78</v>
      </c>
      <c r="AF161">
        <v>40</v>
      </c>
      <c r="AG161" s="3">
        <v>0.33333333333333331</v>
      </c>
      <c r="AH161" s="3">
        <v>0.70833333333333337</v>
      </c>
      <c r="AI161" s="4">
        <v>10.25</v>
      </c>
      <c r="AJ161">
        <v>15.38</v>
      </c>
      <c r="AK161">
        <v>22.5</v>
      </c>
      <c r="AL161" t="s">
        <v>79</v>
      </c>
      <c r="AM161" t="s">
        <v>80</v>
      </c>
      <c r="AO161" t="s">
        <v>81</v>
      </c>
      <c r="AR161" t="s">
        <v>80</v>
      </c>
      <c r="AT161" t="s">
        <v>80</v>
      </c>
      <c r="AW161" t="s">
        <v>80</v>
      </c>
      <c r="AY161" t="s">
        <v>4077</v>
      </c>
      <c r="AZ161" t="s">
        <v>2758</v>
      </c>
      <c r="BA161" t="s">
        <v>240</v>
      </c>
      <c r="BB161">
        <v>30678</v>
      </c>
      <c r="BC161" t="s">
        <v>77</v>
      </c>
    </row>
    <row r="162" spans="1:55" x14ac:dyDescent="0.25">
      <c r="A162" t="s">
        <v>1705</v>
      </c>
      <c r="B162" s="1">
        <v>43392</v>
      </c>
      <c r="C162" t="s">
        <v>60</v>
      </c>
      <c r="D162" s="2">
        <v>43345.433842592596</v>
      </c>
      <c r="E162" t="s">
        <v>61</v>
      </c>
      <c r="F162" s="1">
        <v>43435</v>
      </c>
      <c r="G162" s="1">
        <v>43556</v>
      </c>
      <c r="H162" t="s">
        <v>1706</v>
      </c>
      <c r="J162" t="s">
        <v>1707</v>
      </c>
      <c r="L162" t="s">
        <v>1708</v>
      </c>
      <c r="M162" t="s">
        <v>677</v>
      </c>
      <c r="N162">
        <v>48044</v>
      </c>
      <c r="O162" t="s">
        <v>68</v>
      </c>
      <c r="Q162" t="s">
        <v>1709</v>
      </c>
      <c r="S162" t="s">
        <v>71</v>
      </c>
      <c r="T162" t="s">
        <v>779</v>
      </c>
      <c r="U162" t="s">
        <v>1198</v>
      </c>
      <c r="V162" t="s">
        <v>752</v>
      </c>
      <c r="W162" t="s">
        <v>753</v>
      </c>
      <c r="X162" t="s">
        <v>1586</v>
      </c>
      <c r="Y162" t="str">
        <f>"37-3011"</f>
        <v>37-3011</v>
      </c>
      <c r="Z162" t="s">
        <v>454</v>
      </c>
      <c r="AA162">
        <v>561730</v>
      </c>
      <c r="AB162">
        <v>8</v>
      </c>
      <c r="AC162">
        <v>8</v>
      </c>
      <c r="AD162" t="s">
        <v>77</v>
      </c>
      <c r="AE162" t="s">
        <v>78</v>
      </c>
      <c r="AF162">
        <v>40</v>
      </c>
      <c r="AG162" s="3">
        <v>0.33333333333333331</v>
      </c>
      <c r="AH162" s="3">
        <v>0.6875</v>
      </c>
      <c r="AI162" s="4">
        <v>13.72</v>
      </c>
      <c r="AJ162">
        <v>20.58</v>
      </c>
      <c r="AL162" t="s">
        <v>79</v>
      </c>
      <c r="AM162" t="s">
        <v>80</v>
      </c>
      <c r="AO162" t="s">
        <v>81</v>
      </c>
      <c r="AR162" t="s">
        <v>80</v>
      </c>
      <c r="AT162" t="s">
        <v>80</v>
      </c>
      <c r="AW162" t="s">
        <v>80</v>
      </c>
      <c r="AY162" t="s">
        <v>1708</v>
      </c>
      <c r="AZ162" t="s">
        <v>1708</v>
      </c>
      <c r="BA162" t="s">
        <v>677</v>
      </c>
      <c r="BB162">
        <v>48044</v>
      </c>
      <c r="BC162" t="s">
        <v>77</v>
      </c>
    </row>
    <row r="163" spans="1:55" x14ac:dyDescent="0.25">
      <c r="A163" t="s">
        <v>3464</v>
      </c>
      <c r="B163" s="1">
        <v>43437</v>
      </c>
      <c r="C163" t="s">
        <v>60</v>
      </c>
      <c r="D163" s="2">
        <v>43409.327569444446</v>
      </c>
      <c r="E163" t="s">
        <v>61</v>
      </c>
      <c r="F163" s="1">
        <v>43497</v>
      </c>
      <c r="G163" s="1">
        <v>43799</v>
      </c>
      <c r="H163" t="s">
        <v>3465</v>
      </c>
      <c r="I163" t="s">
        <v>69</v>
      </c>
      <c r="J163" t="s">
        <v>3466</v>
      </c>
      <c r="L163" t="s">
        <v>331</v>
      </c>
      <c r="M163" t="s">
        <v>332</v>
      </c>
      <c r="N163">
        <v>40299</v>
      </c>
      <c r="O163" t="s">
        <v>68</v>
      </c>
      <c r="Q163" t="s">
        <v>3467</v>
      </c>
      <c r="S163" t="s">
        <v>71</v>
      </c>
      <c r="T163" t="s">
        <v>857</v>
      </c>
      <c r="U163" t="s">
        <v>2513</v>
      </c>
      <c r="V163" t="s">
        <v>859</v>
      </c>
      <c r="W163" t="s">
        <v>332</v>
      </c>
      <c r="X163" t="s">
        <v>902</v>
      </c>
      <c r="Y163" t="str">
        <f>"39-2021"</f>
        <v>39-2021</v>
      </c>
      <c r="Z163" t="s">
        <v>338</v>
      </c>
      <c r="AA163">
        <v>711219</v>
      </c>
      <c r="AB163">
        <v>20</v>
      </c>
      <c r="AC163">
        <v>20</v>
      </c>
      <c r="AD163" t="s">
        <v>77</v>
      </c>
      <c r="AE163" t="s">
        <v>96</v>
      </c>
      <c r="AF163">
        <v>35</v>
      </c>
      <c r="AG163" s="3">
        <v>0.33333333333333331</v>
      </c>
      <c r="AH163" s="3">
        <v>0.66666666666666663</v>
      </c>
      <c r="AI163" s="4">
        <v>12.56</v>
      </c>
      <c r="AJ163">
        <v>18.84</v>
      </c>
      <c r="AK163">
        <v>18.84</v>
      </c>
      <c r="AL163" t="s">
        <v>79</v>
      </c>
      <c r="AM163" t="s">
        <v>80</v>
      </c>
      <c r="AO163" t="s">
        <v>81</v>
      </c>
      <c r="AP163" t="s">
        <v>69</v>
      </c>
      <c r="AQ163" t="s">
        <v>69</v>
      </c>
      <c r="AR163" t="s">
        <v>80</v>
      </c>
      <c r="AT163" t="s">
        <v>80</v>
      </c>
      <c r="AW163" t="s">
        <v>80</v>
      </c>
      <c r="AY163" t="s">
        <v>331</v>
      </c>
      <c r="AZ163" t="s">
        <v>278</v>
      </c>
      <c r="BA163" t="s">
        <v>332</v>
      </c>
      <c r="BB163">
        <v>40299</v>
      </c>
      <c r="BC163" t="s">
        <v>77</v>
      </c>
    </row>
    <row r="164" spans="1:55" x14ac:dyDescent="0.25">
      <c r="A164" t="s">
        <v>2508</v>
      </c>
      <c r="B164" s="1">
        <v>43441</v>
      </c>
      <c r="C164" t="s">
        <v>60</v>
      </c>
      <c r="D164" s="2">
        <v>43409.324652777781</v>
      </c>
      <c r="E164" t="s">
        <v>61</v>
      </c>
      <c r="F164" s="1">
        <v>43497</v>
      </c>
      <c r="G164" s="1">
        <v>43799</v>
      </c>
      <c r="H164" t="s">
        <v>2509</v>
      </c>
      <c r="J164" t="s">
        <v>2510</v>
      </c>
      <c r="L164" t="s">
        <v>2511</v>
      </c>
      <c r="M164" t="s">
        <v>332</v>
      </c>
      <c r="N164">
        <v>40358</v>
      </c>
      <c r="O164" t="s">
        <v>68</v>
      </c>
      <c r="Q164" t="s">
        <v>2512</v>
      </c>
      <c r="S164" t="s">
        <v>71</v>
      </c>
      <c r="T164" t="s">
        <v>857</v>
      </c>
      <c r="U164" t="s">
        <v>2513</v>
      </c>
      <c r="V164" t="s">
        <v>859</v>
      </c>
      <c r="W164" t="s">
        <v>332</v>
      </c>
      <c r="X164" t="s">
        <v>2398</v>
      </c>
      <c r="Y164" t="str">
        <f>"37-3011"</f>
        <v>37-3011</v>
      </c>
      <c r="Z164" t="s">
        <v>454</v>
      </c>
      <c r="AA164">
        <v>561730</v>
      </c>
      <c r="AB164">
        <v>50</v>
      </c>
      <c r="AC164">
        <v>50</v>
      </c>
      <c r="AD164" t="s">
        <v>77</v>
      </c>
      <c r="AE164" t="s">
        <v>78</v>
      </c>
      <c r="AF164">
        <v>35</v>
      </c>
      <c r="AG164" s="3">
        <v>0.33333333333333331</v>
      </c>
      <c r="AH164" s="3">
        <v>0.66666666666666663</v>
      </c>
      <c r="AI164" s="4">
        <v>14.19</v>
      </c>
      <c r="AJ164">
        <v>21.29</v>
      </c>
      <c r="AK164">
        <v>21.29</v>
      </c>
      <c r="AL164" t="s">
        <v>79</v>
      </c>
      <c r="AM164" t="s">
        <v>80</v>
      </c>
      <c r="AO164" t="s">
        <v>81</v>
      </c>
      <c r="AP164" t="s">
        <v>69</v>
      </c>
      <c r="AQ164" t="s">
        <v>69</v>
      </c>
      <c r="AR164" t="s">
        <v>80</v>
      </c>
      <c r="AT164" t="s">
        <v>80</v>
      </c>
      <c r="AW164" t="s">
        <v>80</v>
      </c>
      <c r="AY164" t="s">
        <v>2511</v>
      </c>
      <c r="AZ164" t="s">
        <v>2514</v>
      </c>
      <c r="BA164" t="s">
        <v>332</v>
      </c>
      <c r="BB164">
        <v>40358</v>
      </c>
      <c r="BC164" t="s">
        <v>77</v>
      </c>
    </row>
    <row r="165" spans="1:55" x14ac:dyDescent="0.25">
      <c r="A165" t="s">
        <v>6663</v>
      </c>
      <c r="B165" s="1">
        <v>43444</v>
      </c>
      <c r="C165" t="s">
        <v>60</v>
      </c>
      <c r="D165" s="2">
        <v>43409.325486111113</v>
      </c>
      <c r="E165" t="s">
        <v>61</v>
      </c>
      <c r="F165" s="1">
        <v>43497</v>
      </c>
      <c r="G165" s="1">
        <v>43799</v>
      </c>
      <c r="H165" t="s">
        <v>6664</v>
      </c>
      <c r="J165" t="s">
        <v>6665</v>
      </c>
      <c r="L165" t="s">
        <v>6666</v>
      </c>
      <c r="M165" t="s">
        <v>332</v>
      </c>
      <c r="N165">
        <v>41076</v>
      </c>
      <c r="O165" t="s">
        <v>68</v>
      </c>
      <c r="Q165" t="s">
        <v>6667</v>
      </c>
      <c r="S165" t="s">
        <v>71</v>
      </c>
      <c r="T165" t="s">
        <v>857</v>
      </c>
      <c r="U165" t="s">
        <v>2513</v>
      </c>
      <c r="V165" t="s">
        <v>859</v>
      </c>
      <c r="W165" t="s">
        <v>332</v>
      </c>
      <c r="X165" t="s">
        <v>2398</v>
      </c>
      <c r="Y165" t="str">
        <f>"37-3011"</f>
        <v>37-3011</v>
      </c>
      <c r="Z165" t="s">
        <v>454</v>
      </c>
      <c r="AA165">
        <v>561730</v>
      </c>
      <c r="AB165">
        <v>50</v>
      </c>
      <c r="AC165">
        <v>50</v>
      </c>
      <c r="AD165" t="s">
        <v>77</v>
      </c>
      <c r="AE165" t="s">
        <v>96</v>
      </c>
      <c r="AF165">
        <v>35</v>
      </c>
      <c r="AG165" s="3">
        <v>0.33333333333333331</v>
      </c>
      <c r="AH165" s="3">
        <v>0.66666666666666663</v>
      </c>
      <c r="AI165" s="4">
        <v>13.91</v>
      </c>
      <c r="AJ165">
        <v>20.87</v>
      </c>
      <c r="AK165">
        <v>20.87</v>
      </c>
      <c r="AL165" t="s">
        <v>79</v>
      </c>
      <c r="AM165" t="s">
        <v>80</v>
      </c>
      <c r="AO165" t="s">
        <v>81</v>
      </c>
      <c r="AP165" t="s">
        <v>104</v>
      </c>
      <c r="AQ165" t="s">
        <v>104</v>
      </c>
      <c r="AR165" t="s">
        <v>80</v>
      </c>
      <c r="AT165" t="s">
        <v>80</v>
      </c>
      <c r="AW165" t="s">
        <v>80</v>
      </c>
      <c r="AY165" t="s">
        <v>6666</v>
      </c>
      <c r="AZ165" t="s">
        <v>6668</v>
      </c>
      <c r="BA165" t="s">
        <v>332</v>
      </c>
      <c r="BB165">
        <v>41076</v>
      </c>
      <c r="BC165" t="s">
        <v>77</v>
      </c>
    </row>
    <row r="166" spans="1:55" x14ac:dyDescent="0.25">
      <c r="A166" t="s">
        <v>583</v>
      </c>
      <c r="B166" s="1">
        <v>43411</v>
      </c>
      <c r="C166" t="s">
        <v>60</v>
      </c>
      <c r="D166" s="2">
        <v>43374.404074074075</v>
      </c>
      <c r="E166" t="s">
        <v>61</v>
      </c>
      <c r="F166" s="1">
        <v>43449</v>
      </c>
      <c r="G166" s="1">
        <v>43723</v>
      </c>
      <c r="H166" t="s">
        <v>584</v>
      </c>
      <c r="I166" t="s">
        <v>104</v>
      </c>
      <c r="J166" t="s">
        <v>585</v>
      </c>
      <c r="L166" t="s">
        <v>586</v>
      </c>
      <c r="M166" t="s">
        <v>587</v>
      </c>
      <c r="N166">
        <v>68002</v>
      </c>
      <c r="O166" t="s">
        <v>68</v>
      </c>
      <c r="Q166" t="s">
        <v>588</v>
      </c>
      <c r="S166" t="s">
        <v>71</v>
      </c>
      <c r="T166" t="s">
        <v>589</v>
      </c>
      <c r="U166" t="s">
        <v>590</v>
      </c>
      <c r="V166" t="s">
        <v>591</v>
      </c>
      <c r="W166" t="s">
        <v>592</v>
      </c>
      <c r="X166" t="s">
        <v>593</v>
      </c>
      <c r="Y166" t="str">
        <f>"49-3041"</f>
        <v>49-3041</v>
      </c>
      <c r="Z166" t="s">
        <v>594</v>
      </c>
      <c r="AA166">
        <v>811118</v>
      </c>
      <c r="AB166">
        <v>1</v>
      </c>
      <c r="AC166">
        <v>1</v>
      </c>
      <c r="AD166" t="s">
        <v>77</v>
      </c>
      <c r="AE166" t="s">
        <v>78</v>
      </c>
      <c r="AF166">
        <v>40</v>
      </c>
      <c r="AG166" s="3">
        <v>0.33333333333333331</v>
      </c>
      <c r="AH166" s="3">
        <v>0.70833333333333337</v>
      </c>
      <c r="AI166" s="4">
        <v>19.739999999999998</v>
      </c>
      <c r="AJ166">
        <v>29.61</v>
      </c>
      <c r="AL166" t="s">
        <v>79</v>
      </c>
      <c r="AM166" t="s">
        <v>80</v>
      </c>
      <c r="AO166" t="s">
        <v>173</v>
      </c>
      <c r="AR166" t="s">
        <v>80</v>
      </c>
      <c r="AT166" t="s">
        <v>80</v>
      </c>
      <c r="AW166" t="s">
        <v>71</v>
      </c>
      <c r="AX166">
        <v>24</v>
      </c>
      <c r="AY166" t="s">
        <v>586</v>
      </c>
      <c r="AZ166" t="s">
        <v>595</v>
      </c>
      <c r="BA166" t="s">
        <v>587</v>
      </c>
      <c r="BB166">
        <v>68002</v>
      </c>
      <c r="BC166" t="s">
        <v>77</v>
      </c>
    </row>
    <row r="167" spans="1:55" x14ac:dyDescent="0.25">
      <c r="A167" t="s">
        <v>6141</v>
      </c>
      <c r="B167" s="1">
        <v>43374</v>
      </c>
      <c r="C167" t="s">
        <v>60</v>
      </c>
      <c r="D167" s="2">
        <v>43341.648668981485</v>
      </c>
      <c r="E167" t="s">
        <v>61</v>
      </c>
      <c r="F167" s="1">
        <v>43419</v>
      </c>
      <c r="G167" s="1">
        <v>43553</v>
      </c>
      <c r="H167" t="s">
        <v>6142</v>
      </c>
      <c r="J167" t="s">
        <v>6143</v>
      </c>
      <c r="L167" t="s">
        <v>6144</v>
      </c>
      <c r="M167" t="s">
        <v>134</v>
      </c>
      <c r="N167">
        <v>29138</v>
      </c>
      <c r="O167" t="s">
        <v>68</v>
      </c>
      <c r="Q167" t="s">
        <v>6145</v>
      </c>
      <c r="S167" t="s">
        <v>71</v>
      </c>
      <c r="T167" t="s">
        <v>250</v>
      </c>
      <c r="U167" t="s">
        <v>346</v>
      </c>
      <c r="V167" t="s">
        <v>347</v>
      </c>
      <c r="W167" t="s">
        <v>253</v>
      </c>
      <c r="X167" t="s">
        <v>647</v>
      </c>
      <c r="Y167" t="str">
        <f>"45-4011"</f>
        <v>45-4011</v>
      </c>
      <c r="Z167" t="s">
        <v>242</v>
      </c>
      <c r="AA167">
        <v>115310</v>
      </c>
      <c r="AB167">
        <v>35</v>
      </c>
      <c r="AC167">
        <v>35</v>
      </c>
      <c r="AD167" t="s">
        <v>77</v>
      </c>
      <c r="AE167" t="s">
        <v>78</v>
      </c>
      <c r="AF167">
        <v>40</v>
      </c>
      <c r="AG167" s="3">
        <v>0.33333333333333331</v>
      </c>
      <c r="AH167" s="3">
        <v>0.70833333333333337</v>
      </c>
      <c r="AI167" s="4">
        <v>10.25</v>
      </c>
      <c r="AJ167">
        <v>15.38</v>
      </c>
      <c r="AK167">
        <v>21.29</v>
      </c>
      <c r="AL167" t="s">
        <v>79</v>
      </c>
      <c r="AM167" t="s">
        <v>80</v>
      </c>
      <c r="AO167" t="s">
        <v>81</v>
      </c>
      <c r="AR167" t="s">
        <v>80</v>
      </c>
      <c r="AT167" t="s">
        <v>80</v>
      </c>
      <c r="AW167" t="s">
        <v>71</v>
      </c>
      <c r="AX167">
        <v>3</v>
      </c>
      <c r="AY167" t="s">
        <v>6144</v>
      </c>
      <c r="AZ167" t="s">
        <v>6144</v>
      </c>
      <c r="BA167" t="s">
        <v>134</v>
      </c>
      <c r="BB167">
        <v>29138</v>
      </c>
      <c r="BC167" t="s">
        <v>77</v>
      </c>
    </row>
    <row r="168" spans="1:55" x14ac:dyDescent="0.25">
      <c r="A168" t="s">
        <v>7203</v>
      </c>
      <c r="B168" s="1">
        <v>43449</v>
      </c>
      <c r="C168" t="s">
        <v>60</v>
      </c>
      <c r="D168" s="2">
        <v>43409.326736111114</v>
      </c>
      <c r="E168" t="s">
        <v>115</v>
      </c>
      <c r="H168" t="s">
        <v>7204</v>
      </c>
      <c r="J168" t="s">
        <v>7205</v>
      </c>
      <c r="L168" t="s">
        <v>1506</v>
      </c>
      <c r="M168" t="s">
        <v>332</v>
      </c>
      <c r="N168">
        <v>40356</v>
      </c>
      <c r="O168" t="s">
        <v>68</v>
      </c>
      <c r="Q168" t="s">
        <v>7206</v>
      </c>
      <c r="S168" t="s">
        <v>71</v>
      </c>
      <c r="T168" t="s">
        <v>857</v>
      </c>
      <c r="U168" t="s">
        <v>2397</v>
      </c>
      <c r="V168" t="s">
        <v>859</v>
      </c>
      <c r="W168" t="s">
        <v>332</v>
      </c>
      <c r="X168" t="s">
        <v>7207</v>
      </c>
      <c r="Y168" t="str">
        <f>"47-3012"</f>
        <v>47-3012</v>
      </c>
      <c r="Z168" t="s">
        <v>1580</v>
      </c>
      <c r="AA168">
        <v>2362</v>
      </c>
      <c r="AB168">
        <v>12</v>
      </c>
      <c r="AD168" t="s">
        <v>77</v>
      </c>
      <c r="AE168" t="s">
        <v>96</v>
      </c>
      <c r="AF168">
        <v>35</v>
      </c>
      <c r="AG168" s="3">
        <v>0.33333333333333331</v>
      </c>
      <c r="AH168" s="3">
        <v>0.66666666666666663</v>
      </c>
      <c r="AI168" s="4">
        <v>17.23</v>
      </c>
      <c r="AJ168">
        <v>25.85</v>
      </c>
      <c r="AK168">
        <v>25.85</v>
      </c>
      <c r="AL168" t="s">
        <v>79</v>
      </c>
      <c r="AM168" t="s">
        <v>80</v>
      </c>
      <c r="AO168" t="s">
        <v>81</v>
      </c>
      <c r="AR168" t="s">
        <v>80</v>
      </c>
      <c r="AT168" t="s">
        <v>80</v>
      </c>
      <c r="AW168" t="s">
        <v>80</v>
      </c>
      <c r="AY168" t="s">
        <v>1506</v>
      </c>
      <c r="AZ168" t="s">
        <v>1508</v>
      </c>
      <c r="BA168" t="s">
        <v>332</v>
      </c>
      <c r="BB168">
        <v>40356</v>
      </c>
      <c r="BC168" t="s">
        <v>77</v>
      </c>
    </row>
    <row r="169" spans="1:55" x14ac:dyDescent="0.25">
      <c r="A169" t="s">
        <v>6986</v>
      </c>
      <c r="B169" s="1">
        <v>43377</v>
      </c>
      <c r="C169" t="s">
        <v>60</v>
      </c>
      <c r="D169" s="2">
        <v>43333.673368055555</v>
      </c>
      <c r="E169" t="s">
        <v>61</v>
      </c>
      <c r="F169" s="1">
        <v>43418</v>
      </c>
      <c r="G169" s="1">
        <v>43646</v>
      </c>
      <c r="H169" t="s">
        <v>6987</v>
      </c>
      <c r="I169" t="s">
        <v>69</v>
      </c>
      <c r="J169" t="s">
        <v>6988</v>
      </c>
      <c r="K169" t="s">
        <v>69</v>
      </c>
      <c r="L169" t="s">
        <v>1451</v>
      </c>
      <c r="M169" t="s">
        <v>592</v>
      </c>
      <c r="N169" t="s">
        <v>6989</v>
      </c>
      <c r="O169" t="s">
        <v>68</v>
      </c>
      <c r="P169" t="s">
        <v>69</v>
      </c>
      <c r="Q169" t="s">
        <v>6990</v>
      </c>
      <c r="S169" t="s">
        <v>71</v>
      </c>
      <c r="T169" t="s">
        <v>6991</v>
      </c>
      <c r="U169" t="s">
        <v>6992</v>
      </c>
      <c r="V169" t="s">
        <v>6993</v>
      </c>
      <c r="W169" t="s">
        <v>592</v>
      </c>
      <c r="X169" t="s">
        <v>6994</v>
      </c>
      <c r="Y169" t="str">
        <f>"53-7064"</f>
        <v>53-7064</v>
      </c>
      <c r="Z169" t="s">
        <v>125</v>
      </c>
      <c r="AA169">
        <v>488991</v>
      </c>
      <c r="AB169">
        <v>45</v>
      </c>
      <c r="AC169">
        <v>45</v>
      </c>
      <c r="AD169" t="s">
        <v>77</v>
      </c>
      <c r="AE169" t="s">
        <v>96</v>
      </c>
      <c r="AF169">
        <v>40</v>
      </c>
      <c r="AG169" s="3">
        <v>0.25</v>
      </c>
      <c r="AH169" s="3">
        <v>0.6875</v>
      </c>
      <c r="AI169" s="4">
        <v>11.23</v>
      </c>
      <c r="AJ169">
        <v>16.850000000000001</v>
      </c>
      <c r="AL169" t="s">
        <v>79</v>
      </c>
      <c r="AM169" t="s">
        <v>80</v>
      </c>
      <c r="AO169" t="s">
        <v>81</v>
      </c>
      <c r="AR169" t="s">
        <v>80</v>
      </c>
      <c r="AT169" t="s">
        <v>80</v>
      </c>
      <c r="AW169" t="s">
        <v>80</v>
      </c>
      <c r="AY169" t="s">
        <v>1451</v>
      </c>
      <c r="AZ169" t="s">
        <v>1456</v>
      </c>
      <c r="BA169" t="s">
        <v>592</v>
      </c>
      <c r="BB169" t="s">
        <v>6989</v>
      </c>
      <c r="BC169" t="s">
        <v>83</v>
      </c>
    </row>
    <row r="170" spans="1:55" x14ac:dyDescent="0.25">
      <c r="A170" t="s">
        <v>7954</v>
      </c>
      <c r="B170" s="1">
        <v>43449</v>
      </c>
      <c r="C170" t="s">
        <v>60</v>
      </c>
      <c r="D170" s="2">
        <v>43409.693171296298</v>
      </c>
      <c r="E170" t="s">
        <v>115</v>
      </c>
      <c r="H170" t="s">
        <v>7955</v>
      </c>
      <c r="J170" t="s">
        <v>5215</v>
      </c>
      <c r="L170" t="s">
        <v>2465</v>
      </c>
      <c r="M170" t="s">
        <v>128</v>
      </c>
      <c r="N170">
        <v>60174</v>
      </c>
      <c r="O170" t="s">
        <v>68</v>
      </c>
      <c r="Q170" t="s">
        <v>5216</v>
      </c>
      <c r="S170" t="s">
        <v>71</v>
      </c>
      <c r="T170" t="s">
        <v>857</v>
      </c>
      <c r="U170" t="s">
        <v>858</v>
      </c>
      <c r="V170" t="s">
        <v>859</v>
      </c>
      <c r="W170" t="s">
        <v>332</v>
      </c>
      <c r="X170" t="s">
        <v>1083</v>
      </c>
      <c r="Y170" t="str">
        <f>"47-3012"</f>
        <v>47-3012</v>
      </c>
      <c r="Z170" t="s">
        <v>1580</v>
      </c>
      <c r="AA170">
        <v>561730</v>
      </c>
      <c r="AB170">
        <v>10</v>
      </c>
      <c r="AD170" t="s">
        <v>77</v>
      </c>
      <c r="AE170" t="s">
        <v>96</v>
      </c>
      <c r="AF170">
        <v>35</v>
      </c>
      <c r="AG170" s="3">
        <v>0.33333333333333331</v>
      </c>
      <c r="AH170" s="3">
        <v>0.66666666666666663</v>
      </c>
      <c r="AI170" s="4">
        <v>14.09</v>
      </c>
      <c r="AJ170">
        <v>21.14</v>
      </c>
      <c r="AK170">
        <v>21.14</v>
      </c>
      <c r="AL170" t="s">
        <v>79</v>
      </c>
      <c r="AM170" t="s">
        <v>80</v>
      </c>
      <c r="AO170" t="s">
        <v>81</v>
      </c>
      <c r="AP170" t="s">
        <v>104</v>
      </c>
      <c r="AQ170" t="s">
        <v>104</v>
      </c>
      <c r="AR170" t="s">
        <v>80</v>
      </c>
      <c r="AT170" t="s">
        <v>80</v>
      </c>
      <c r="AW170" t="s">
        <v>80</v>
      </c>
      <c r="AY170" t="s">
        <v>1144</v>
      </c>
      <c r="AZ170" t="s">
        <v>703</v>
      </c>
      <c r="BA170" t="s">
        <v>592</v>
      </c>
      <c r="BB170">
        <v>37067</v>
      </c>
      <c r="BC170" t="s">
        <v>77</v>
      </c>
    </row>
    <row r="171" spans="1:55" x14ac:dyDescent="0.25">
      <c r="A171" t="s">
        <v>6001</v>
      </c>
      <c r="B171" s="1">
        <v>43397</v>
      </c>
      <c r="C171" t="s">
        <v>60</v>
      </c>
      <c r="D171" s="2">
        <v>43363.769432870373</v>
      </c>
      <c r="E171" t="s">
        <v>61</v>
      </c>
      <c r="F171" s="1">
        <v>43449</v>
      </c>
      <c r="G171" s="1">
        <v>43585</v>
      </c>
      <c r="H171" t="s">
        <v>6002</v>
      </c>
      <c r="J171" t="s">
        <v>6003</v>
      </c>
      <c r="K171" t="s">
        <v>6004</v>
      </c>
      <c r="L171" t="s">
        <v>861</v>
      </c>
      <c r="M171" t="s">
        <v>409</v>
      </c>
      <c r="N171">
        <v>35555</v>
      </c>
      <c r="O171" t="s">
        <v>68</v>
      </c>
      <c r="Q171" t="s">
        <v>6005</v>
      </c>
      <c r="S171" t="s">
        <v>71</v>
      </c>
      <c r="T171" t="s">
        <v>237</v>
      </c>
      <c r="U171" t="s">
        <v>326</v>
      </c>
      <c r="V171" t="s">
        <v>239</v>
      </c>
      <c r="W171" t="s">
        <v>240</v>
      </c>
      <c r="X171" t="s">
        <v>3960</v>
      </c>
      <c r="Y171" t="str">
        <f>"45-4011"</f>
        <v>45-4011</v>
      </c>
      <c r="Z171" t="s">
        <v>242</v>
      </c>
      <c r="AA171">
        <v>115310</v>
      </c>
      <c r="AB171">
        <v>35</v>
      </c>
      <c r="AC171">
        <v>35</v>
      </c>
      <c r="AD171" t="s">
        <v>77</v>
      </c>
      <c r="AE171" t="s">
        <v>78</v>
      </c>
      <c r="AF171">
        <v>35</v>
      </c>
      <c r="AG171" s="3">
        <v>0.33333333333333331</v>
      </c>
      <c r="AH171" s="3">
        <v>0.64583333333333337</v>
      </c>
      <c r="AI171" s="4">
        <v>15.06</v>
      </c>
      <c r="AL171" t="s">
        <v>79</v>
      </c>
      <c r="AM171" t="s">
        <v>80</v>
      </c>
      <c r="AO171" t="s">
        <v>81</v>
      </c>
      <c r="AR171" t="s">
        <v>80</v>
      </c>
      <c r="AT171" t="s">
        <v>80</v>
      </c>
      <c r="AW171" t="s">
        <v>80</v>
      </c>
      <c r="AY171" t="s">
        <v>861</v>
      </c>
      <c r="AZ171" t="s">
        <v>861</v>
      </c>
      <c r="BA171" t="s">
        <v>409</v>
      </c>
      <c r="BB171">
        <v>35555</v>
      </c>
      <c r="BC171" t="s">
        <v>77</v>
      </c>
    </row>
    <row r="172" spans="1:55" x14ac:dyDescent="0.25">
      <c r="A172" t="s">
        <v>5229</v>
      </c>
      <c r="B172" s="1">
        <v>43391</v>
      </c>
      <c r="C172" t="s">
        <v>60</v>
      </c>
      <c r="D172" s="2">
        <v>43357.559259259258</v>
      </c>
      <c r="E172" t="s">
        <v>115</v>
      </c>
      <c r="H172" t="s">
        <v>5230</v>
      </c>
      <c r="I172" t="s">
        <v>69</v>
      </c>
      <c r="J172" t="s">
        <v>5231</v>
      </c>
      <c r="K172" t="s">
        <v>3403</v>
      </c>
      <c r="L172" t="s">
        <v>5232</v>
      </c>
      <c r="M172" t="s">
        <v>248</v>
      </c>
      <c r="N172">
        <v>97501</v>
      </c>
      <c r="O172" t="s">
        <v>68</v>
      </c>
      <c r="P172" t="s">
        <v>69</v>
      </c>
      <c r="Q172" t="s">
        <v>5233</v>
      </c>
      <c r="S172" t="s">
        <v>80</v>
      </c>
      <c r="U172" t="s">
        <v>108</v>
      </c>
      <c r="X172" t="s">
        <v>5234</v>
      </c>
      <c r="Y172" t="str">
        <f>"37-3011"</f>
        <v>37-3011</v>
      </c>
      <c r="Z172" t="s">
        <v>454</v>
      </c>
      <c r="AA172">
        <v>561730</v>
      </c>
      <c r="AB172">
        <v>2</v>
      </c>
      <c r="AD172" t="s">
        <v>77</v>
      </c>
      <c r="AE172" t="s">
        <v>78</v>
      </c>
      <c r="AF172">
        <v>40</v>
      </c>
      <c r="AG172" s="3">
        <v>0.33333333333333331</v>
      </c>
      <c r="AH172" s="3">
        <v>0.6875</v>
      </c>
      <c r="AI172" s="5">
        <v>11</v>
      </c>
      <c r="AL172" t="s">
        <v>79</v>
      </c>
      <c r="AM172" t="s">
        <v>80</v>
      </c>
      <c r="AO172" t="s">
        <v>81</v>
      </c>
      <c r="AP172" t="s">
        <v>69</v>
      </c>
      <c r="AQ172" t="s">
        <v>69</v>
      </c>
      <c r="AR172" t="s">
        <v>80</v>
      </c>
      <c r="AT172" t="s">
        <v>80</v>
      </c>
      <c r="AW172" t="s">
        <v>80</v>
      </c>
      <c r="AY172" t="s">
        <v>1334</v>
      </c>
      <c r="AZ172" t="s">
        <v>5235</v>
      </c>
      <c r="BA172" t="s">
        <v>248</v>
      </c>
      <c r="BB172">
        <v>97501</v>
      </c>
      <c r="BC172" t="s">
        <v>77</v>
      </c>
    </row>
    <row r="173" spans="1:55" x14ac:dyDescent="0.25">
      <c r="A173" t="s">
        <v>5213</v>
      </c>
      <c r="B173" s="1">
        <v>43384</v>
      </c>
      <c r="C173" t="s">
        <v>60</v>
      </c>
      <c r="D173" s="2">
        <v>43329.57371527778</v>
      </c>
      <c r="E173" t="s">
        <v>115</v>
      </c>
      <c r="H173" t="s">
        <v>5214</v>
      </c>
      <c r="J173" t="s">
        <v>5215</v>
      </c>
      <c r="L173" t="s">
        <v>2465</v>
      </c>
      <c r="M173" t="s">
        <v>128</v>
      </c>
      <c r="N173">
        <v>60174</v>
      </c>
      <c r="O173" t="s">
        <v>68</v>
      </c>
      <c r="Q173" t="s">
        <v>5216</v>
      </c>
      <c r="S173" t="s">
        <v>71</v>
      </c>
      <c r="T173" t="s">
        <v>857</v>
      </c>
      <c r="U173" t="s">
        <v>858</v>
      </c>
      <c r="V173" t="s">
        <v>859</v>
      </c>
      <c r="W173" t="s">
        <v>332</v>
      </c>
      <c r="X173" t="s">
        <v>1083</v>
      </c>
      <c r="Y173" t="str">
        <f>"47-3012"</f>
        <v>47-3012</v>
      </c>
      <c r="Z173" t="s">
        <v>1580</v>
      </c>
      <c r="AA173">
        <v>561730</v>
      </c>
      <c r="AB173">
        <v>10</v>
      </c>
      <c r="AD173" t="s">
        <v>77</v>
      </c>
      <c r="AE173" t="s">
        <v>96</v>
      </c>
      <c r="AF173">
        <v>35</v>
      </c>
      <c r="AG173" s="3">
        <v>0.33333333333333331</v>
      </c>
      <c r="AH173" s="3">
        <v>0.66666666666666663</v>
      </c>
      <c r="AI173" s="4">
        <v>14.56</v>
      </c>
      <c r="AJ173">
        <v>21.84</v>
      </c>
      <c r="AK173">
        <v>21.84</v>
      </c>
      <c r="AL173" t="s">
        <v>79</v>
      </c>
      <c r="AM173" t="s">
        <v>80</v>
      </c>
      <c r="AO173" t="s">
        <v>81</v>
      </c>
      <c r="AP173" t="s">
        <v>104</v>
      </c>
      <c r="AQ173" t="s">
        <v>104</v>
      </c>
      <c r="AR173" t="s">
        <v>80</v>
      </c>
      <c r="AT173" t="s">
        <v>80</v>
      </c>
      <c r="AW173" t="s">
        <v>80</v>
      </c>
      <c r="AY173" t="s">
        <v>665</v>
      </c>
      <c r="AZ173" t="s">
        <v>867</v>
      </c>
      <c r="BA173" t="s">
        <v>90</v>
      </c>
      <c r="BB173">
        <v>78729</v>
      </c>
      <c r="BC173" t="s">
        <v>77</v>
      </c>
    </row>
    <row r="174" spans="1:55" x14ac:dyDescent="0.25">
      <c r="A174" t="s">
        <v>6860</v>
      </c>
      <c r="B174" s="1">
        <v>43384</v>
      </c>
      <c r="C174" t="s">
        <v>60</v>
      </c>
      <c r="D174" s="2">
        <v>43329.576273148145</v>
      </c>
      <c r="E174" t="s">
        <v>115</v>
      </c>
      <c r="H174" t="s">
        <v>5214</v>
      </c>
      <c r="J174" t="s">
        <v>6861</v>
      </c>
      <c r="L174" t="s">
        <v>2465</v>
      </c>
      <c r="M174" t="s">
        <v>128</v>
      </c>
      <c r="N174">
        <v>60174</v>
      </c>
      <c r="O174" t="s">
        <v>68</v>
      </c>
      <c r="Q174" t="s">
        <v>5216</v>
      </c>
      <c r="S174" t="s">
        <v>71</v>
      </c>
      <c r="T174" t="s">
        <v>857</v>
      </c>
      <c r="U174" t="s">
        <v>858</v>
      </c>
      <c r="V174" t="s">
        <v>859</v>
      </c>
      <c r="W174" t="s">
        <v>332</v>
      </c>
      <c r="X174" t="s">
        <v>1083</v>
      </c>
      <c r="Y174" t="str">
        <f>"47-3012"</f>
        <v>47-3012</v>
      </c>
      <c r="Z174" t="s">
        <v>1580</v>
      </c>
      <c r="AA174">
        <v>561730</v>
      </c>
      <c r="AB174">
        <v>10</v>
      </c>
      <c r="AD174" t="s">
        <v>77</v>
      </c>
      <c r="AE174" t="s">
        <v>96</v>
      </c>
      <c r="AF174">
        <v>35</v>
      </c>
      <c r="AG174" s="3">
        <v>0.33333333333333331</v>
      </c>
      <c r="AH174" s="3">
        <v>0.66666666666666663</v>
      </c>
      <c r="AI174" s="4">
        <v>18.18</v>
      </c>
      <c r="AJ174">
        <v>27.27</v>
      </c>
      <c r="AK174">
        <v>27.27</v>
      </c>
      <c r="AL174" t="s">
        <v>79</v>
      </c>
      <c r="AM174" t="s">
        <v>80</v>
      </c>
      <c r="AO174" t="s">
        <v>81</v>
      </c>
      <c r="AP174" t="s">
        <v>104</v>
      </c>
      <c r="AQ174" t="s">
        <v>104</v>
      </c>
      <c r="AR174" t="s">
        <v>80</v>
      </c>
      <c r="AT174" t="s">
        <v>80</v>
      </c>
      <c r="AW174" t="s">
        <v>80</v>
      </c>
      <c r="AY174" t="s">
        <v>6862</v>
      </c>
      <c r="AZ174" t="s">
        <v>1907</v>
      </c>
      <c r="BA174" t="s">
        <v>303</v>
      </c>
      <c r="BB174">
        <v>60174</v>
      </c>
      <c r="BC174" t="s">
        <v>77</v>
      </c>
    </row>
    <row r="175" spans="1:55" x14ac:dyDescent="0.25">
      <c r="A175" t="s">
        <v>5997</v>
      </c>
      <c r="B175" s="1">
        <v>43397</v>
      </c>
      <c r="C175" t="s">
        <v>60</v>
      </c>
      <c r="D175" s="2">
        <v>43328.716689814813</v>
      </c>
      <c r="E175" t="s">
        <v>130</v>
      </c>
      <c r="F175" s="1">
        <v>43405</v>
      </c>
      <c r="G175" s="1">
        <v>43525</v>
      </c>
      <c r="H175" t="s">
        <v>5998</v>
      </c>
      <c r="J175" t="s">
        <v>5999</v>
      </c>
      <c r="L175" t="s">
        <v>4429</v>
      </c>
      <c r="M175" t="s">
        <v>180</v>
      </c>
      <c r="N175">
        <v>19335</v>
      </c>
      <c r="O175" t="s">
        <v>68</v>
      </c>
      <c r="Q175" t="s">
        <v>6000</v>
      </c>
      <c r="S175" t="s">
        <v>71</v>
      </c>
      <c r="T175" t="s">
        <v>2356</v>
      </c>
      <c r="U175" t="s">
        <v>2138</v>
      </c>
      <c r="V175" t="s">
        <v>2139</v>
      </c>
      <c r="W175" t="s">
        <v>180</v>
      </c>
      <c r="X175" t="s">
        <v>1586</v>
      </c>
      <c r="Y175" t="str">
        <f>"37-3011"</f>
        <v>37-3011</v>
      </c>
      <c r="Z175" t="s">
        <v>454</v>
      </c>
      <c r="AA175">
        <v>561730</v>
      </c>
      <c r="AB175">
        <v>35</v>
      </c>
      <c r="AC175">
        <v>25</v>
      </c>
      <c r="AD175" t="s">
        <v>77</v>
      </c>
      <c r="AE175" t="s">
        <v>78</v>
      </c>
      <c r="AF175">
        <v>40</v>
      </c>
      <c r="AG175" s="3">
        <v>0.27083333333333331</v>
      </c>
      <c r="AH175" s="3">
        <v>0.60416666666666663</v>
      </c>
      <c r="AI175" s="4">
        <v>15.35</v>
      </c>
      <c r="AJ175">
        <v>23.03</v>
      </c>
      <c r="AK175">
        <v>23.03</v>
      </c>
      <c r="AL175" t="s">
        <v>79</v>
      </c>
      <c r="AM175" t="s">
        <v>80</v>
      </c>
      <c r="AO175" t="s">
        <v>81</v>
      </c>
      <c r="AR175" t="s">
        <v>80</v>
      </c>
      <c r="AT175" t="s">
        <v>80</v>
      </c>
      <c r="AW175" t="s">
        <v>80</v>
      </c>
      <c r="AY175" t="s">
        <v>4429</v>
      </c>
      <c r="AZ175" t="s">
        <v>809</v>
      </c>
      <c r="BA175" t="s">
        <v>180</v>
      </c>
      <c r="BB175">
        <v>19335</v>
      </c>
      <c r="BC175" t="s">
        <v>77</v>
      </c>
    </row>
    <row r="176" spans="1:55" x14ac:dyDescent="0.25">
      <c r="A176" t="s">
        <v>4969</v>
      </c>
      <c r="B176" s="1">
        <v>43405</v>
      </c>
      <c r="C176" t="s">
        <v>60</v>
      </c>
      <c r="D176" s="2">
        <v>43329.864664351851</v>
      </c>
      <c r="E176" t="s">
        <v>130</v>
      </c>
      <c r="F176" s="1">
        <v>43419</v>
      </c>
      <c r="G176" s="1">
        <v>43555</v>
      </c>
      <c r="H176" t="s">
        <v>4970</v>
      </c>
      <c r="J176" t="s">
        <v>3903</v>
      </c>
      <c r="K176" t="s">
        <v>737</v>
      </c>
      <c r="L176" t="s">
        <v>3904</v>
      </c>
      <c r="M176" t="s">
        <v>67</v>
      </c>
      <c r="N176">
        <v>80487</v>
      </c>
      <c r="O176" t="s">
        <v>68</v>
      </c>
      <c r="Q176" t="s">
        <v>3905</v>
      </c>
      <c r="S176" t="s">
        <v>80</v>
      </c>
      <c r="U176" t="s">
        <v>108</v>
      </c>
      <c r="X176" t="s">
        <v>4971</v>
      </c>
      <c r="Y176" t="str">
        <f>"37-2011"</f>
        <v>37-2011</v>
      </c>
      <c r="Z176" t="s">
        <v>1297</v>
      </c>
      <c r="AA176">
        <v>53131</v>
      </c>
      <c r="AB176">
        <v>20</v>
      </c>
      <c r="AC176">
        <v>20</v>
      </c>
      <c r="AD176" t="s">
        <v>77</v>
      </c>
      <c r="AE176" t="s">
        <v>96</v>
      </c>
      <c r="AF176">
        <v>36</v>
      </c>
      <c r="AG176" s="3">
        <v>0.33333333333333331</v>
      </c>
      <c r="AH176" s="3">
        <v>0.70833333333333337</v>
      </c>
      <c r="AI176" s="4">
        <v>14.77</v>
      </c>
      <c r="AJ176">
        <v>22.16</v>
      </c>
      <c r="AK176">
        <v>22.16</v>
      </c>
      <c r="AL176" t="s">
        <v>79</v>
      </c>
      <c r="AM176" t="s">
        <v>80</v>
      </c>
      <c r="AO176" t="s">
        <v>81</v>
      </c>
      <c r="AP176" t="s">
        <v>69</v>
      </c>
      <c r="AQ176" t="s">
        <v>69</v>
      </c>
      <c r="AR176" t="s">
        <v>80</v>
      </c>
      <c r="AT176" t="s">
        <v>80</v>
      </c>
      <c r="AW176" t="s">
        <v>80</v>
      </c>
      <c r="AY176" t="s">
        <v>3906</v>
      </c>
      <c r="AZ176" t="s">
        <v>3907</v>
      </c>
      <c r="BA176" t="s">
        <v>67</v>
      </c>
      <c r="BB176">
        <v>80487</v>
      </c>
      <c r="BC176" t="s">
        <v>83</v>
      </c>
    </row>
    <row r="177" spans="1:55" x14ac:dyDescent="0.25">
      <c r="A177" t="s">
        <v>8400</v>
      </c>
      <c r="B177" s="1">
        <v>43465</v>
      </c>
      <c r="C177" t="s">
        <v>60</v>
      </c>
      <c r="D177" s="2">
        <v>43378.722037037034</v>
      </c>
      <c r="E177" t="s">
        <v>115</v>
      </c>
      <c r="H177" t="s">
        <v>8401</v>
      </c>
      <c r="J177" t="s">
        <v>8402</v>
      </c>
      <c r="L177" t="s">
        <v>5397</v>
      </c>
      <c r="M177" t="s">
        <v>90</v>
      </c>
      <c r="N177">
        <v>79936</v>
      </c>
      <c r="O177" t="s">
        <v>68</v>
      </c>
      <c r="Q177" t="s">
        <v>8403</v>
      </c>
      <c r="S177" t="s">
        <v>71</v>
      </c>
      <c r="T177" t="s">
        <v>8404</v>
      </c>
      <c r="U177" t="s">
        <v>8405</v>
      </c>
      <c r="V177" t="s">
        <v>8406</v>
      </c>
      <c r="W177" t="s">
        <v>90</v>
      </c>
      <c r="X177" t="s">
        <v>8407</v>
      </c>
      <c r="Y177" t="str">
        <f>"53-3032"</f>
        <v>53-3032</v>
      </c>
      <c r="Z177" t="s">
        <v>357</v>
      </c>
      <c r="AA177">
        <v>484121</v>
      </c>
      <c r="AB177">
        <v>28</v>
      </c>
      <c r="AD177" t="s">
        <v>77</v>
      </c>
      <c r="AE177" t="s">
        <v>78</v>
      </c>
      <c r="AF177">
        <v>50</v>
      </c>
      <c r="AG177" s="3">
        <v>0.33333333333333331</v>
      </c>
      <c r="AH177" s="3">
        <v>0.75</v>
      </c>
      <c r="AI177" s="4">
        <v>18.54</v>
      </c>
      <c r="AL177" t="s">
        <v>79</v>
      </c>
      <c r="AM177" t="s">
        <v>80</v>
      </c>
      <c r="AO177" t="s">
        <v>81</v>
      </c>
      <c r="AR177" t="s">
        <v>80</v>
      </c>
      <c r="AT177" t="s">
        <v>71</v>
      </c>
      <c r="AU177">
        <v>3</v>
      </c>
      <c r="AV177" t="s">
        <v>8408</v>
      </c>
      <c r="AW177" t="s">
        <v>71</v>
      </c>
      <c r="AX177">
        <v>24</v>
      </c>
      <c r="AY177" t="s">
        <v>5397</v>
      </c>
      <c r="AZ177" t="s">
        <v>5397</v>
      </c>
      <c r="BA177" t="s">
        <v>90</v>
      </c>
      <c r="BB177">
        <v>79936</v>
      </c>
      <c r="BC177" t="s">
        <v>83</v>
      </c>
    </row>
    <row r="178" spans="1:55" x14ac:dyDescent="0.25">
      <c r="A178" t="s">
        <v>3900</v>
      </c>
      <c r="B178" s="1">
        <v>43396</v>
      </c>
      <c r="C178" t="s">
        <v>60</v>
      </c>
      <c r="D178" s="2">
        <v>43329.855208333334</v>
      </c>
      <c r="E178" t="s">
        <v>61</v>
      </c>
      <c r="F178" s="1">
        <v>43419</v>
      </c>
      <c r="G178" s="1">
        <v>43570</v>
      </c>
      <c r="H178" t="s">
        <v>3901</v>
      </c>
      <c r="I178" t="s">
        <v>3902</v>
      </c>
      <c r="J178" t="s">
        <v>3903</v>
      </c>
      <c r="K178" t="s">
        <v>737</v>
      </c>
      <c r="L178" t="s">
        <v>3904</v>
      </c>
      <c r="M178" t="s">
        <v>67</v>
      </c>
      <c r="N178">
        <v>80487</v>
      </c>
      <c r="O178" t="s">
        <v>68</v>
      </c>
      <c r="Q178" t="s">
        <v>3905</v>
      </c>
      <c r="S178" t="s">
        <v>80</v>
      </c>
      <c r="U178" t="s">
        <v>108</v>
      </c>
      <c r="X178" t="s">
        <v>631</v>
      </c>
      <c r="Y178" t="str">
        <f>"37-2012"</f>
        <v>37-2012</v>
      </c>
      <c r="Z178" t="s">
        <v>268</v>
      </c>
      <c r="AA178">
        <v>53131</v>
      </c>
      <c r="AB178">
        <v>60</v>
      </c>
      <c r="AC178">
        <v>60</v>
      </c>
      <c r="AD178" t="s">
        <v>77</v>
      </c>
      <c r="AE178" t="s">
        <v>96</v>
      </c>
      <c r="AF178">
        <v>36</v>
      </c>
      <c r="AG178" s="3">
        <v>0.33333333333333331</v>
      </c>
      <c r="AH178" s="3">
        <v>0.70833333333333337</v>
      </c>
      <c r="AI178" s="4">
        <v>14.77</v>
      </c>
      <c r="AJ178">
        <v>22.16</v>
      </c>
      <c r="AK178">
        <v>22.16</v>
      </c>
      <c r="AL178" t="s">
        <v>79</v>
      </c>
      <c r="AM178" t="s">
        <v>80</v>
      </c>
      <c r="AO178" t="s">
        <v>81</v>
      </c>
      <c r="AP178" t="s">
        <v>69</v>
      </c>
      <c r="AQ178" t="s">
        <v>69</v>
      </c>
      <c r="AR178" t="s">
        <v>80</v>
      </c>
      <c r="AT178" t="s">
        <v>80</v>
      </c>
      <c r="AW178" t="s">
        <v>80</v>
      </c>
      <c r="AY178" t="s">
        <v>3906</v>
      </c>
      <c r="AZ178" t="s">
        <v>3907</v>
      </c>
      <c r="BA178" t="s">
        <v>67</v>
      </c>
      <c r="BB178">
        <v>80487</v>
      </c>
      <c r="BC178" t="s">
        <v>77</v>
      </c>
    </row>
    <row r="179" spans="1:55" x14ac:dyDescent="0.25">
      <c r="A179" t="s">
        <v>536</v>
      </c>
      <c r="B179" s="1">
        <v>43403</v>
      </c>
      <c r="C179" t="s">
        <v>60</v>
      </c>
      <c r="D179" s="2">
        <v>43378.004745370374</v>
      </c>
      <c r="E179" t="s">
        <v>61</v>
      </c>
      <c r="F179" s="1">
        <v>43468</v>
      </c>
      <c r="G179" s="1">
        <v>43772</v>
      </c>
      <c r="H179" t="s">
        <v>537</v>
      </c>
      <c r="J179" t="s">
        <v>538</v>
      </c>
      <c r="L179" t="s">
        <v>539</v>
      </c>
      <c r="M179" t="s">
        <v>90</v>
      </c>
      <c r="N179">
        <v>78221</v>
      </c>
      <c r="O179" t="s">
        <v>68</v>
      </c>
      <c r="Q179" t="s">
        <v>540</v>
      </c>
      <c r="S179" t="s">
        <v>71</v>
      </c>
      <c r="T179" t="s">
        <v>315</v>
      </c>
      <c r="U179" t="s">
        <v>471</v>
      </c>
      <c r="V179" t="s">
        <v>317</v>
      </c>
      <c r="W179" t="s">
        <v>90</v>
      </c>
      <c r="X179" t="s">
        <v>165</v>
      </c>
      <c r="Y179" t="str">
        <f>"39-3091"</f>
        <v>39-3091</v>
      </c>
      <c r="Z179" t="s">
        <v>166</v>
      </c>
      <c r="AA179">
        <v>713990</v>
      </c>
      <c r="AB179">
        <v>5</v>
      </c>
      <c r="AC179">
        <v>5</v>
      </c>
      <c r="AD179" t="s">
        <v>77</v>
      </c>
      <c r="AE179" t="s">
        <v>78</v>
      </c>
      <c r="AF179">
        <v>35</v>
      </c>
      <c r="AG179" s="3">
        <v>0.41666666666666669</v>
      </c>
      <c r="AH179" s="3">
        <v>0.75</v>
      </c>
      <c r="AI179" s="4">
        <v>9.82</v>
      </c>
      <c r="AJ179">
        <v>14.73</v>
      </c>
      <c r="AK179">
        <v>21.47</v>
      </c>
      <c r="AL179" t="s">
        <v>79</v>
      </c>
      <c r="AM179" t="s">
        <v>80</v>
      </c>
      <c r="AO179" t="s">
        <v>81</v>
      </c>
      <c r="AR179" t="s">
        <v>80</v>
      </c>
      <c r="AT179" t="s">
        <v>80</v>
      </c>
      <c r="AW179" t="s">
        <v>80</v>
      </c>
      <c r="AY179" t="s">
        <v>319</v>
      </c>
      <c r="AZ179" t="s">
        <v>269</v>
      </c>
      <c r="BA179" t="s">
        <v>261</v>
      </c>
      <c r="BB179">
        <v>85007</v>
      </c>
      <c r="BC179" t="s">
        <v>77</v>
      </c>
    </row>
    <row r="180" spans="1:55" x14ac:dyDescent="0.25">
      <c r="A180" t="s">
        <v>6034</v>
      </c>
      <c r="B180" s="1">
        <v>43403</v>
      </c>
      <c r="C180" t="s">
        <v>60</v>
      </c>
      <c r="D180" s="2">
        <v>43359.422060185185</v>
      </c>
      <c r="E180" t="s">
        <v>61</v>
      </c>
      <c r="F180" s="1">
        <v>43449</v>
      </c>
      <c r="G180" s="1">
        <v>43555</v>
      </c>
      <c r="H180" t="s">
        <v>6035</v>
      </c>
      <c r="J180" t="s">
        <v>6036</v>
      </c>
      <c r="K180" t="s">
        <v>6037</v>
      </c>
      <c r="L180" t="s">
        <v>621</v>
      </c>
      <c r="M180" t="s">
        <v>1752</v>
      </c>
      <c r="N180">
        <v>83002</v>
      </c>
      <c r="O180" t="s">
        <v>68</v>
      </c>
      <c r="Q180" t="s">
        <v>6038</v>
      </c>
      <c r="S180" t="s">
        <v>71</v>
      </c>
      <c r="T180" t="s">
        <v>779</v>
      </c>
      <c r="U180" t="s">
        <v>1198</v>
      </c>
      <c r="V180" t="s">
        <v>752</v>
      </c>
      <c r="W180" t="s">
        <v>753</v>
      </c>
      <c r="X180" t="s">
        <v>558</v>
      </c>
      <c r="Y180" t="str">
        <f>"37-2012"</f>
        <v>37-2012</v>
      </c>
      <c r="Z180" t="s">
        <v>268</v>
      </c>
      <c r="AA180">
        <v>721110</v>
      </c>
      <c r="AB180">
        <v>4</v>
      </c>
      <c r="AC180">
        <v>4</v>
      </c>
      <c r="AD180" t="s">
        <v>77</v>
      </c>
      <c r="AE180" t="s">
        <v>96</v>
      </c>
      <c r="AF180">
        <v>35</v>
      </c>
      <c r="AG180" s="3">
        <v>0.35416666666666669</v>
      </c>
      <c r="AH180" s="3">
        <v>0.6875</v>
      </c>
      <c r="AI180" s="4">
        <v>12.85</v>
      </c>
      <c r="AJ180">
        <v>19.28</v>
      </c>
      <c r="AL180" t="s">
        <v>79</v>
      </c>
      <c r="AM180" t="s">
        <v>80</v>
      </c>
      <c r="AO180" t="s">
        <v>81</v>
      </c>
      <c r="AR180" t="s">
        <v>80</v>
      </c>
      <c r="AT180" t="s">
        <v>80</v>
      </c>
      <c r="AW180" t="s">
        <v>80</v>
      </c>
      <c r="AY180" t="s">
        <v>621</v>
      </c>
      <c r="AZ180" t="s">
        <v>1756</v>
      </c>
      <c r="BA180" t="s">
        <v>1752</v>
      </c>
      <c r="BB180">
        <v>83002</v>
      </c>
      <c r="BC180" t="s">
        <v>77</v>
      </c>
    </row>
    <row r="181" spans="1:55" x14ac:dyDescent="0.25">
      <c r="A181" t="s">
        <v>4080</v>
      </c>
      <c r="B181" s="1">
        <v>43388</v>
      </c>
      <c r="C181" t="s">
        <v>60</v>
      </c>
      <c r="D181" s="2">
        <v>43336.682627314818</v>
      </c>
      <c r="E181" t="s">
        <v>115</v>
      </c>
      <c r="H181" t="s">
        <v>4081</v>
      </c>
      <c r="J181" t="s">
        <v>4082</v>
      </c>
      <c r="L181" t="s">
        <v>2757</v>
      </c>
      <c r="M181" t="s">
        <v>119</v>
      </c>
      <c r="N181">
        <v>33143</v>
      </c>
      <c r="O181" t="s">
        <v>68</v>
      </c>
      <c r="Q181" t="s">
        <v>4083</v>
      </c>
      <c r="S181" t="s">
        <v>71</v>
      </c>
      <c r="T181" t="s">
        <v>1402</v>
      </c>
      <c r="U181" t="s">
        <v>1403</v>
      </c>
      <c r="V181" t="s">
        <v>1404</v>
      </c>
      <c r="W181" t="s">
        <v>139</v>
      </c>
      <c r="X181" t="s">
        <v>92</v>
      </c>
      <c r="Y181" t="str">
        <f>"47-2061"</f>
        <v>47-2061</v>
      </c>
      <c r="Z181" t="s">
        <v>92</v>
      </c>
      <c r="AA181">
        <v>561311</v>
      </c>
      <c r="AB181">
        <v>15</v>
      </c>
      <c r="AD181" t="s">
        <v>77</v>
      </c>
      <c r="AE181" t="s">
        <v>438</v>
      </c>
      <c r="AF181">
        <v>40</v>
      </c>
      <c r="AG181" s="3">
        <v>0.33333333333333331</v>
      </c>
      <c r="AH181" s="3">
        <v>0.70833333333333337</v>
      </c>
      <c r="AI181" s="4">
        <v>21.77</v>
      </c>
      <c r="AJ181">
        <v>32.659999999999997</v>
      </c>
      <c r="AK181">
        <v>32.659999999999997</v>
      </c>
      <c r="AL181" t="s">
        <v>79</v>
      </c>
      <c r="AM181" t="s">
        <v>80</v>
      </c>
      <c r="AO181" t="s">
        <v>81</v>
      </c>
      <c r="AR181" t="s">
        <v>80</v>
      </c>
      <c r="AT181" t="s">
        <v>80</v>
      </c>
      <c r="AW181" t="s">
        <v>80</v>
      </c>
      <c r="AY181" t="s">
        <v>4084</v>
      </c>
      <c r="AZ181" t="s">
        <v>682</v>
      </c>
      <c r="BA181" t="s">
        <v>677</v>
      </c>
      <c r="BB181">
        <v>48224</v>
      </c>
      <c r="BC181" t="s">
        <v>77</v>
      </c>
    </row>
    <row r="182" spans="1:55" x14ac:dyDescent="0.25">
      <c r="A182" t="s">
        <v>1527</v>
      </c>
      <c r="B182" s="1">
        <v>43395</v>
      </c>
      <c r="C182" t="s">
        <v>60</v>
      </c>
      <c r="D182" s="2">
        <v>43336.477013888885</v>
      </c>
      <c r="E182" t="s">
        <v>61</v>
      </c>
      <c r="F182" s="1">
        <v>43425</v>
      </c>
      <c r="G182" s="1">
        <v>43586</v>
      </c>
      <c r="H182" t="s">
        <v>1528</v>
      </c>
      <c r="J182" t="s">
        <v>1529</v>
      </c>
      <c r="L182" t="s">
        <v>317</v>
      </c>
      <c r="M182" t="s">
        <v>67</v>
      </c>
      <c r="N182">
        <v>80443</v>
      </c>
      <c r="O182" t="s">
        <v>68</v>
      </c>
      <c r="Q182" t="s">
        <v>1530</v>
      </c>
      <c r="S182" t="s">
        <v>71</v>
      </c>
      <c r="T182" t="s">
        <v>1531</v>
      </c>
      <c r="U182" t="s">
        <v>1532</v>
      </c>
      <c r="V182" t="s">
        <v>138</v>
      </c>
      <c r="W182" t="s">
        <v>139</v>
      </c>
      <c r="X182" t="s">
        <v>1533</v>
      </c>
      <c r="Y182" t="str">
        <f>"35-2015"</f>
        <v>35-2015</v>
      </c>
      <c r="Z182" t="s">
        <v>1534</v>
      </c>
      <c r="AA182">
        <v>56152</v>
      </c>
      <c r="AB182">
        <v>3</v>
      </c>
      <c r="AC182">
        <v>3</v>
      </c>
      <c r="AD182" t="s">
        <v>77</v>
      </c>
      <c r="AE182" t="s">
        <v>78</v>
      </c>
      <c r="AF182">
        <v>36</v>
      </c>
      <c r="AG182" s="3">
        <v>0.3125</v>
      </c>
      <c r="AH182" s="3">
        <v>0.875</v>
      </c>
      <c r="AI182" s="4">
        <v>14.8</v>
      </c>
      <c r="AL182" t="s">
        <v>79</v>
      </c>
      <c r="AM182" t="s">
        <v>80</v>
      </c>
      <c r="AO182" t="s">
        <v>173</v>
      </c>
      <c r="AR182" t="s">
        <v>80</v>
      </c>
      <c r="AT182" t="s">
        <v>80</v>
      </c>
      <c r="AW182" t="s">
        <v>71</v>
      </c>
      <c r="AX182">
        <v>3</v>
      </c>
      <c r="AY182" t="s">
        <v>1535</v>
      </c>
      <c r="AZ182" t="s">
        <v>1536</v>
      </c>
      <c r="BA182" t="s">
        <v>67</v>
      </c>
      <c r="BB182">
        <v>80424</v>
      </c>
      <c r="BC182" t="s">
        <v>77</v>
      </c>
    </row>
    <row r="183" spans="1:55" x14ac:dyDescent="0.25">
      <c r="A183" t="s">
        <v>1834</v>
      </c>
      <c r="B183" s="1">
        <v>43389</v>
      </c>
      <c r="C183" t="s">
        <v>60</v>
      </c>
      <c r="D183" s="2">
        <v>43332.796701388892</v>
      </c>
      <c r="E183" t="s">
        <v>61</v>
      </c>
      <c r="F183" s="1">
        <v>43407</v>
      </c>
      <c r="G183" s="1">
        <v>43616</v>
      </c>
      <c r="H183" t="s">
        <v>1835</v>
      </c>
      <c r="J183" t="s">
        <v>1836</v>
      </c>
      <c r="L183" t="s">
        <v>1837</v>
      </c>
      <c r="M183" t="s">
        <v>119</v>
      </c>
      <c r="N183">
        <v>33407</v>
      </c>
      <c r="O183" t="s">
        <v>68</v>
      </c>
      <c r="Q183" t="s">
        <v>1838</v>
      </c>
      <c r="S183" t="s">
        <v>80</v>
      </c>
      <c r="U183" t="s">
        <v>108</v>
      </c>
      <c r="X183" t="s">
        <v>1839</v>
      </c>
      <c r="Y183" t="str">
        <f>"53-7061"</f>
        <v>53-7061</v>
      </c>
      <c r="Z183" t="s">
        <v>1840</v>
      </c>
      <c r="AA183">
        <v>423110</v>
      </c>
      <c r="AB183">
        <v>2</v>
      </c>
      <c r="AC183">
        <v>2</v>
      </c>
      <c r="AD183" t="s">
        <v>77</v>
      </c>
      <c r="AE183" t="s">
        <v>78</v>
      </c>
      <c r="AF183">
        <v>35</v>
      </c>
      <c r="AG183" s="3">
        <v>0.375</v>
      </c>
      <c r="AH183" s="3">
        <v>0.70833333333333337</v>
      </c>
      <c r="AI183" s="5">
        <v>11</v>
      </c>
      <c r="AJ183">
        <v>16.5</v>
      </c>
      <c r="AK183">
        <v>16.5</v>
      </c>
      <c r="AL183" t="s">
        <v>79</v>
      </c>
      <c r="AM183" t="s">
        <v>80</v>
      </c>
      <c r="AO183" t="s">
        <v>173</v>
      </c>
      <c r="AR183" t="s">
        <v>80</v>
      </c>
      <c r="AT183" t="s">
        <v>80</v>
      </c>
      <c r="AW183" t="s">
        <v>80</v>
      </c>
      <c r="AY183" t="s">
        <v>1837</v>
      </c>
      <c r="AZ183" t="s">
        <v>1765</v>
      </c>
      <c r="BA183" t="s">
        <v>119</v>
      </c>
      <c r="BB183">
        <v>33407</v>
      </c>
      <c r="BC183" t="s">
        <v>83</v>
      </c>
    </row>
    <row r="184" spans="1:55" x14ac:dyDescent="0.25">
      <c r="A184" t="s">
        <v>7603</v>
      </c>
      <c r="B184" s="1">
        <v>43389</v>
      </c>
      <c r="C184" t="s">
        <v>60</v>
      </c>
      <c r="D184" s="2">
        <v>43331.998020833336</v>
      </c>
      <c r="E184" t="s">
        <v>61</v>
      </c>
      <c r="F184" s="1">
        <v>43420</v>
      </c>
      <c r="G184" s="1">
        <v>43570</v>
      </c>
      <c r="H184" t="s">
        <v>7604</v>
      </c>
      <c r="J184" t="s">
        <v>7605</v>
      </c>
      <c r="L184" t="s">
        <v>7606</v>
      </c>
      <c r="M184" t="s">
        <v>67</v>
      </c>
      <c r="N184">
        <v>81611</v>
      </c>
      <c r="O184" t="s">
        <v>68</v>
      </c>
      <c r="Q184" t="s">
        <v>7607</v>
      </c>
      <c r="S184" t="s">
        <v>80</v>
      </c>
      <c r="U184" t="s">
        <v>108</v>
      </c>
      <c r="W184" t="s">
        <v>67</v>
      </c>
      <c r="X184" t="s">
        <v>7608</v>
      </c>
      <c r="Y184" t="str">
        <f>"27-2022"</f>
        <v>27-2022</v>
      </c>
      <c r="Z184" t="s">
        <v>1916</v>
      </c>
      <c r="AA184">
        <v>711211</v>
      </c>
      <c r="AB184">
        <v>3</v>
      </c>
      <c r="AC184">
        <v>3</v>
      </c>
      <c r="AD184" t="s">
        <v>77</v>
      </c>
      <c r="AE184" t="s">
        <v>78</v>
      </c>
      <c r="AF184">
        <v>40</v>
      </c>
      <c r="AG184" s="3">
        <v>0.375</v>
      </c>
      <c r="AH184" s="3">
        <v>0.70833333333333337</v>
      </c>
      <c r="AI184" s="5">
        <v>3500</v>
      </c>
      <c r="AL184" t="s">
        <v>79</v>
      </c>
      <c r="AM184" t="s">
        <v>80</v>
      </c>
      <c r="AO184" t="s">
        <v>173</v>
      </c>
      <c r="AR184" t="s">
        <v>80</v>
      </c>
      <c r="AT184" t="s">
        <v>80</v>
      </c>
      <c r="AW184" t="s">
        <v>71</v>
      </c>
      <c r="AX184">
        <v>4</v>
      </c>
      <c r="AY184" t="s">
        <v>2830</v>
      </c>
      <c r="AZ184" t="s">
        <v>7609</v>
      </c>
      <c r="BA184" t="s">
        <v>67</v>
      </c>
      <c r="BB184">
        <v>81611</v>
      </c>
      <c r="BC184" t="s">
        <v>83</v>
      </c>
    </row>
    <row r="185" spans="1:55" x14ac:dyDescent="0.25">
      <c r="A185" t="s">
        <v>5055</v>
      </c>
      <c r="B185" s="1">
        <v>43375</v>
      </c>
      <c r="C185" t="s">
        <v>60</v>
      </c>
      <c r="D185" s="2">
        <v>43335.000034722223</v>
      </c>
      <c r="E185" t="s">
        <v>61</v>
      </c>
      <c r="F185" s="1">
        <v>43425</v>
      </c>
      <c r="G185" s="1">
        <v>43562</v>
      </c>
      <c r="H185" t="s">
        <v>4184</v>
      </c>
      <c r="I185" t="s">
        <v>4185</v>
      </c>
      <c r="J185" t="s">
        <v>4186</v>
      </c>
      <c r="L185" t="s">
        <v>4185</v>
      </c>
      <c r="M185" t="s">
        <v>1099</v>
      </c>
      <c r="N185">
        <v>84098</v>
      </c>
      <c r="O185" t="s">
        <v>68</v>
      </c>
      <c r="Q185" t="s">
        <v>4187</v>
      </c>
      <c r="S185" t="s">
        <v>71</v>
      </c>
      <c r="T185" t="s">
        <v>511</v>
      </c>
      <c r="U185" t="s">
        <v>512</v>
      </c>
      <c r="V185" t="s">
        <v>3002</v>
      </c>
      <c r="W185" t="s">
        <v>303</v>
      </c>
      <c r="X185" t="s">
        <v>127</v>
      </c>
      <c r="Y185" t="str">
        <f>"35-2014"</f>
        <v>35-2014</v>
      </c>
      <c r="Z185" t="s">
        <v>1391</v>
      </c>
      <c r="AA185">
        <v>713920</v>
      </c>
      <c r="AB185">
        <v>37</v>
      </c>
      <c r="AC185">
        <v>37</v>
      </c>
      <c r="AD185" t="s">
        <v>77</v>
      </c>
      <c r="AE185" t="s">
        <v>96</v>
      </c>
      <c r="AF185">
        <v>35</v>
      </c>
      <c r="AG185" s="3">
        <v>0.33333333333333331</v>
      </c>
      <c r="AH185" s="3">
        <v>0.95833333333333337</v>
      </c>
      <c r="AI185" s="4">
        <v>14.11</v>
      </c>
      <c r="AJ185">
        <v>21.17</v>
      </c>
      <c r="AL185" t="s">
        <v>79</v>
      </c>
      <c r="AM185" t="s">
        <v>80</v>
      </c>
      <c r="AO185" t="s">
        <v>81</v>
      </c>
      <c r="AP185" t="s">
        <v>69</v>
      </c>
      <c r="AQ185" t="s">
        <v>69</v>
      </c>
      <c r="AR185" t="s">
        <v>80</v>
      </c>
      <c r="AT185" t="s">
        <v>80</v>
      </c>
      <c r="AW185" t="s">
        <v>71</v>
      </c>
      <c r="AX185">
        <v>36</v>
      </c>
      <c r="AY185" t="s">
        <v>4185</v>
      </c>
      <c r="AZ185" t="s">
        <v>851</v>
      </c>
      <c r="BA185" t="s">
        <v>1099</v>
      </c>
      <c r="BB185">
        <v>84098</v>
      </c>
      <c r="BC185" t="s">
        <v>83</v>
      </c>
    </row>
    <row r="186" spans="1:55" x14ac:dyDescent="0.25">
      <c r="A186" t="s">
        <v>4079</v>
      </c>
      <c r="B186" s="1">
        <v>43376</v>
      </c>
      <c r="C186" t="s">
        <v>60</v>
      </c>
      <c r="D186" s="2">
        <v>43336.708414351851</v>
      </c>
      <c r="E186" t="s">
        <v>61</v>
      </c>
      <c r="F186" s="1">
        <v>43416</v>
      </c>
      <c r="G186" s="1">
        <v>43570</v>
      </c>
      <c r="H186" t="s">
        <v>1795</v>
      </c>
      <c r="I186" t="s">
        <v>69</v>
      </c>
      <c r="J186" t="s">
        <v>1796</v>
      </c>
      <c r="K186" t="s">
        <v>69</v>
      </c>
      <c r="L186" t="s">
        <v>1797</v>
      </c>
      <c r="M186" t="s">
        <v>324</v>
      </c>
      <c r="N186">
        <v>71647</v>
      </c>
      <c r="O186" t="s">
        <v>68</v>
      </c>
      <c r="P186" t="s">
        <v>69</v>
      </c>
      <c r="Q186" t="s">
        <v>1798</v>
      </c>
      <c r="S186" t="s">
        <v>80</v>
      </c>
      <c r="U186" t="s">
        <v>108</v>
      </c>
      <c r="X186" t="s">
        <v>647</v>
      </c>
      <c r="Y186" t="str">
        <f>"45-4011"</f>
        <v>45-4011</v>
      </c>
      <c r="Z186" t="s">
        <v>242</v>
      </c>
      <c r="AA186">
        <v>115310</v>
      </c>
      <c r="AB186">
        <v>45</v>
      </c>
      <c r="AC186">
        <v>45</v>
      </c>
      <c r="AD186" t="s">
        <v>77</v>
      </c>
      <c r="AE186" t="s">
        <v>78</v>
      </c>
      <c r="AF186">
        <v>40</v>
      </c>
      <c r="AG186" s="3">
        <v>0.29166666666666669</v>
      </c>
      <c r="AH186" s="3">
        <v>0.625</v>
      </c>
      <c r="AI186" s="4">
        <v>14.27</v>
      </c>
      <c r="AL186" t="s">
        <v>79</v>
      </c>
      <c r="AM186" t="s">
        <v>80</v>
      </c>
      <c r="AO186" t="s">
        <v>81</v>
      </c>
      <c r="AP186" t="s">
        <v>69</v>
      </c>
      <c r="AQ186" t="s">
        <v>69</v>
      </c>
      <c r="AR186" t="s">
        <v>80</v>
      </c>
      <c r="AT186" t="s">
        <v>80</v>
      </c>
      <c r="AW186" t="s">
        <v>71</v>
      </c>
      <c r="AX186">
        <v>3</v>
      </c>
      <c r="AY186" t="s">
        <v>323</v>
      </c>
      <c r="AZ186" t="s">
        <v>327</v>
      </c>
      <c r="BA186" t="s">
        <v>324</v>
      </c>
      <c r="BB186">
        <v>71647</v>
      </c>
      <c r="BC186" t="s">
        <v>77</v>
      </c>
    </row>
    <row r="187" spans="1:55" x14ac:dyDescent="0.25">
      <c r="A187" t="s">
        <v>4161</v>
      </c>
      <c r="B187" s="1">
        <v>43385</v>
      </c>
      <c r="C187" t="s">
        <v>60</v>
      </c>
      <c r="D187" s="2">
        <v>43335.618020833332</v>
      </c>
      <c r="E187" t="s">
        <v>61</v>
      </c>
      <c r="F187" s="1">
        <v>43410</v>
      </c>
      <c r="G187" s="1">
        <v>43509</v>
      </c>
      <c r="H187" t="s">
        <v>4162</v>
      </c>
      <c r="J187" t="s">
        <v>4163</v>
      </c>
      <c r="L187" t="s">
        <v>1009</v>
      </c>
      <c r="M187" t="s">
        <v>90</v>
      </c>
      <c r="N187">
        <v>79705</v>
      </c>
      <c r="O187" t="s">
        <v>68</v>
      </c>
      <c r="Q187" t="s">
        <v>4164</v>
      </c>
      <c r="S187" t="s">
        <v>71</v>
      </c>
      <c r="T187" t="s">
        <v>663</v>
      </c>
      <c r="U187" t="s">
        <v>1003</v>
      </c>
      <c r="V187" t="s">
        <v>640</v>
      </c>
      <c r="W187" t="s">
        <v>90</v>
      </c>
      <c r="X187" t="s">
        <v>666</v>
      </c>
      <c r="Y187" t="str">
        <f>"53-7062"</f>
        <v>53-7062</v>
      </c>
      <c r="Z187" t="s">
        <v>186</v>
      </c>
      <c r="AA187">
        <v>238210</v>
      </c>
      <c r="AB187">
        <v>30</v>
      </c>
      <c r="AC187">
        <v>30</v>
      </c>
      <c r="AD187" t="s">
        <v>77</v>
      </c>
      <c r="AE187" t="s">
        <v>96</v>
      </c>
      <c r="AF187">
        <v>40</v>
      </c>
      <c r="AG187" s="3">
        <v>0.29166666666666669</v>
      </c>
      <c r="AH187" s="3">
        <v>0.66666666666666663</v>
      </c>
      <c r="AI187" s="4">
        <v>16.68</v>
      </c>
      <c r="AJ187">
        <v>25.02</v>
      </c>
      <c r="AL187" t="s">
        <v>79</v>
      </c>
      <c r="AM187" t="s">
        <v>80</v>
      </c>
      <c r="AO187" t="s">
        <v>81</v>
      </c>
      <c r="AR187" t="s">
        <v>80</v>
      </c>
      <c r="AT187" t="s">
        <v>80</v>
      </c>
      <c r="AW187" t="s">
        <v>80</v>
      </c>
      <c r="AY187" t="s">
        <v>1009</v>
      </c>
      <c r="AZ187" t="s">
        <v>497</v>
      </c>
      <c r="BA187" t="s">
        <v>90</v>
      </c>
      <c r="BB187">
        <v>79706</v>
      </c>
      <c r="BC187" t="s">
        <v>77</v>
      </c>
    </row>
    <row r="188" spans="1:55" x14ac:dyDescent="0.25">
      <c r="A188" t="s">
        <v>4179</v>
      </c>
      <c r="B188" s="1">
        <v>43382</v>
      </c>
      <c r="C188" t="s">
        <v>60</v>
      </c>
      <c r="D188" s="2">
        <v>43359.887291666666</v>
      </c>
      <c r="E188" t="s">
        <v>61</v>
      </c>
      <c r="F188" s="1">
        <v>43449</v>
      </c>
      <c r="G188" s="1">
        <v>43752</v>
      </c>
      <c r="H188" t="s">
        <v>4180</v>
      </c>
      <c r="J188" t="s">
        <v>4181</v>
      </c>
      <c r="L188" t="s">
        <v>1563</v>
      </c>
      <c r="M188" t="s">
        <v>248</v>
      </c>
      <c r="N188">
        <v>97502</v>
      </c>
      <c r="O188" t="s">
        <v>68</v>
      </c>
      <c r="Q188" t="s">
        <v>4182</v>
      </c>
      <c r="S188" t="s">
        <v>71</v>
      </c>
      <c r="T188" t="s">
        <v>250</v>
      </c>
      <c r="U188" t="s">
        <v>346</v>
      </c>
      <c r="V188" t="s">
        <v>347</v>
      </c>
      <c r="W188" t="s">
        <v>253</v>
      </c>
      <c r="X188" t="s">
        <v>254</v>
      </c>
      <c r="Y188" t="str">
        <f>"45-4011"</f>
        <v>45-4011</v>
      </c>
      <c r="Z188" t="s">
        <v>242</v>
      </c>
      <c r="AA188">
        <v>115310</v>
      </c>
      <c r="AB188">
        <v>130</v>
      </c>
      <c r="AC188">
        <v>130</v>
      </c>
      <c r="AD188" t="s">
        <v>77</v>
      </c>
      <c r="AE188" t="s">
        <v>96</v>
      </c>
      <c r="AF188">
        <v>40</v>
      </c>
      <c r="AG188" s="3">
        <v>0.25</v>
      </c>
      <c r="AH188" s="3">
        <v>0.64583333333333337</v>
      </c>
      <c r="AI188" s="5">
        <v>12</v>
      </c>
      <c r="AJ188">
        <v>18</v>
      </c>
      <c r="AK188">
        <v>32.15</v>
      </c>
      <c r="AL188" t="s">
        <v>79</v>
      </c>
      <c r="AM188" t="s">
        <v>80</v>
      </c>
      <c r="AO188" t="s">
        <v>81</v>
      </c>
      <c r="AR188" t="s">
        <v>80</v>
      </c>
      <c r="AT188" t="s">
        <v>80</v>
      </c>
      <c r="AW188" t="s">
        <v>71</v>
      </c>
      <c r="AX188">
        <v>3</v>
      </c>
      <c r="AY188" t="s">
        <v>1563</v>
      </c>
      <c r="AZ188" t="s">
        <v>621</v>
      </c>
      <c r="BA188" t="s">
        <v>248</v>
      </c>
      <c r="BB188">
        <v>97502</v>
      </c>
      <c r="BC188" t="s">
        <v>77</v>
      </c>
    </row>
    <row r="189" spans="1:55" x14ac:dyDescent="0.25">
      <c r="A189" t="s">
        <v>6105</v>
      </c>
      <c r="B189" s="1">
        <v>43398</v>
      </c>
      <c r="C189" t="s">
        <v>60</v>
      </c>
      <c r="D189" s="2">
        <v>43357.812974537039</v>
      </c>
      <c r="E189" t="s">
        <v>61</v>
      </c>
      <c r="F189" s="1">
        <v>43435</v>
      </c>
      <c r="G189" s="1">
        <v>43646</v>
      </c>
      <c r="H189" t="s">
        <v>6106</v>
      </c>
      <c r="J189" t="s">
        <v>6107</v>
      </c>
      <c r="K189" t="s">
        <v>6108</v>
      </c>
      <c r="L189" t="s">
        <v>4123</v>
      </c>
      <c r="M189" t="s">
        <v>240</v>
      </c>
      <c r="N189">
        <v>30339</v>
      </c>
      <c r="O189" t="s">
        <v>68</v>
      </c>
      <c r="Q189" t="s">
        <v>6109</v>
      </c>
      <c r="S189" t="s">
        <v>71</v>
      </c>
      <c r="T189" t="s">
        <v>250</v>
      </c>
      <c r="U189" t="s">
        <v>612</v>
      </c>
      <c r="V189" t="s">
        <v>347</v>
      </c>
      <c r="W189" t="s">
        <v>253</v>
      </c>
      <c r="X189" t="s">
        <v>6110</v>
      </c>
      <c r="Y189" t="str">
        <f>"37-3011"</f>
        <v>37-3011</v>
      </c>
      <c r="Z189" t="s">
        <v>454</v>
      </c>
      <c r="AA189">
        <v>561730</v>
      </c>
      <c r="AB189">
        <v>6</v>
      </c>
      <c r="AC189">
        <v>6</v>
      </c>
      <c r="AD189" t="s">
        <v>77</v>
      </c>
      <c r="AE189" t="s">
        <v>78</v>
      </c>
      <c r="AF189">
        <v>40</v>
      </c>
      <c r="AG189" s="3">
        <v>0.29166666666666669</v>
      </c>
      <c r="AH189" s="3">
        <v>0.70833333333333337</v>
      </c>
      <c r="AI189" s="4">
        <v>12.56</v>
      </c>
      <c r="AJ189">
        <v>18.84</v>
      </c>
      <c r="AL189" t="s">
        <v>79</v>
      </c>
      <c r="AM189" t="s">
        <v>80</v>
      </c>
      <c r="AO189" t="s">
        <v>81</v>
      </c>
      <c r="AR189" t="s">
        <v>80</v>
      </c>
      <c r="AT189" t="s">
        <v>80</v>
      </c>
      <c r="AW189" t="s">
        <v>80</v>
      </c>
      <c r="AY189" t="s">
        <v>2755</v>
      </c>
      <c r="AZ189" t="s">
        <v>2756</v>
      </c>
      <c r="BA189" t="s">
        <v>592</v>
      </c>
      <c r="BB189">
        <v>37129</v>
      </c>
      <c r="BC189" t="s">
        <v>77</v>
      </c>
    </row>
    <row r="190" spans="1:55" x14ac:dyDescent="0.25">
      <c r="A190" t="s">
        <v>5044</v>
      </c>
      <c r="B190" s="1">
        <v>43374</v>
      </c>
      <c r="C190" t="s">
        <v>60</v>
      </c>
      <c r="D190" s="2">
        <v>43341.651203703703</v>
      </c>
      <c r="E190" t="s">
        <v>61</v>
      </c>
      <c r="F190" s="1">
        <v>43419</v>
      </c>
      <c r="G190" s="1">
        <v>43556</v>
      </c>
      <c r="H190" t="s">
        <v>5045</v>
      </c>
      <c r="J190" t="s">
        <v>5046</v>
      </c>
      <c r="L190" t="s">
        <v>5047</v>
      </c>
      <c r="M190" t="s">
        <v>240</v>
      </c>
      <c r="N190">
        <v>39877</v>
      </c>
      <c r="O190" t="s">
        <v>68</v>
      </c>
      <c r="Q190" t="s">
        <v>5048</v>
      </c>
      <c r="S190" t="s">
        <v>71</v>
      </c>
      <c r="T190" t="s">
        <v>250</v>
      </c>
      <c r="U190" t="s">
        <v>346</v>
      </c>
      <c r="V190" t="s">
        <v>347</v>
      </c>
      <c r="W190" t="s">
        <v>253</v>
      </c>
      <c r="X190" t="s">
        <v>2119</v>
      </c>
      <c r="Y190" t="str">
        <f>"45-2092"</f>
        <v>45-2092</v>
      </c>
      <c r="Z190" t="s">
        <v>714</v>
      </c>
      <c r="AA190">
        <v>113210</v>
      </c>
      <c r="AB190">
        <v>16</v>
      </c>
      <c r="AC190">
        <v>16</v>
      </c>
      <c r="AD190" t="s">
        <v>77</v>
      </c>
      <c r="AE190" t="s">
        <v>78</v>
      </c>
      <c r="AF190">
        <v>40</v>
      </c>
      <c r="AG190" s="3">
        <v>0.29166666666666669</v>
      </c>
      <c r="AH190" s="3">
        <v>0.70833333333333337</v>
      </c>
      <c r="AI190" s="4">
        <v>14.97</v>
      </c>
      <c r="AJ190">
        <v>22.46</v>
      </c>
      <c r="AL190" t="s">
        <v>79</v>
      </c>
      <c r="AM190" t="s">
        <v>80</v>
      </c>
      <c r="AO190" t="s">
        <v>81</v>
      </c>
      <c r="AR190" t="s">
        <v>80</v>
      </c>
      <c r="AT190" t="s">
        <v>80</v>
      </c>
      <c r="AW190" t="s">
        <v>80</v>
      </c>
      <c r="AY190" t="s">
        <v>5049</v>
      </c>
      <c r="AZ190" t="s">
        <v>565</v>
      </c>
      <c r="BA190" t="s">
        <v>240</v>
      </c>
      <c r="BB190">
        <v>31803</v>
      </c>
      <c r="BC190" t="s">
        <v>77</v>
      </c>
    </row>
    <row r="191" spans="1:55" x14ac:dyDescent="0.25">
      <c r="A191" t="s">
        <v>3997</v>
      </c>
      <c r="B191" s="1">
        <v>43376</v>
      </c>
      <c r="C191" t="s">
        <v>60</v>
      </c>
      <c r="D191" s="2">
        <v>43350.740763888891</v>
      </c>
      <c r="E191" t="s">
        <v>61</v>
      </c>
      <c r="F191" s="1">
        <v>43435</v>
      </c>
      <c r="G191" s="1">
        <v>43562</v>
      </c>
      <c r="H191" t="s">
        <v>3998</v>
      </c>
      <c r="I191" t="s">
        <v>3999</v>
      </c>
      <c r="J191" t="s">
        <v>4000</v>
      </c>
      <c r="L191" t="s">
        <v>1755</v>
      </c>
      <c r="M191" t="s">
        <v>1752</v>
      </c>
      <c r="N191">
        <v>83025</v>
      </c>
      <c r="O191" t="s">
        <v>68</v>
      </c>
      <c r="Q191" t="s">
        <v>4001</v>
      </c>
      <c r="S191" t="s">
        <v>71</v>
      </c>
      <c r="T191" t="s">
        <v>263</v>
      </c>
      <c r="U191" t="s">
        <v>264</v>
      </c>
      <c r="V191" t="s">
        <v>265</v>
      </c>
      <c r="W191" t="s">
        <v>266</v>
      </c>
      <c r="X191" t="s">
        <v>558</v>
      </c>
      <c r="Y191" t="str">
        <f>"37-2012"</f>
        <v>37-2012</v>
      </c>
      <c r="Z191" t="s">
        <v>268</v>
      </c>
      <c r="AA191">
        <v>721110</v>
      </c>
      <c r="AB191">
        <v>25</v>
      </c>
      <c r="AC191">
        <v>25</v>
      </c>
      <c r="AD191" t="s">
        <v>77</v>
      </c>
      <c r="AE191" t="s">
        <v>96</v>
      </c>
      <c r="AF191">
        <v>35</v>
      </c>
      <c r="AG191" s="3">
        <v>0.375</v>
      </c>
      <c r="AH191" s="3">
        <v>0.66666666666666663</v>
      </c>
      <c r="AI191" s="4">
        <v>12.85</v>
      </c>
      <c r="AJ191">
        <v>19.28</v>
      </c>
      <c r="AL191" t="s">
        <v>79</v>
      </c>
      <c r="AM191" t="s">
        <v>80</v>
      </c>
      <c r="AO191" t="s">
        <v>81</v>
      </c>
      <c r="AR191" t="s">
        <v>80</v>
      </c>
      <c r="AT191" t="s">
        <v>80</v>
      </c>
      <c r="AW191" t="s">
        <v>71</v>
      </c>
      <c r="AX191">
        <v>3</v>
      </c>
      <c r="AY191" t="s">
        <v>1755</v>
      </c>
      <c r="AZ191" t="s">
        <v>1756</v>
      </c>
      <c r="BA191" t="s">
        <v>1752</v>
      </c>
      <c r="BB191">
        <v>83025</v>
      </c>
      <c r="BC191" t="s">
        <v>77</v>
      </c>
    </row>
    <row r="192" spans="1:55" x14ac:dyDescent="0.25">
      <c r="A192" t="s">
        <v>7744</v>
      </c>
      <c r="B192" s="1">
        <v>43374</v>
      </c>
      <c r="C192" t="s">
        <v>60</v>
      </c>
      <c r="D192" s="2">
        <v>43345.022013888891</v>
      </c>
      <c r="E192" t="s">
        <v>61</v>
      </c>
      <c r="F192" s="1">
        <v>43435</v>
      </c>
      <c r="G192" s="1">
        <v>43646</v>
      </c>
      <c r="H192" t="s">
        <v>6106</v>
      </c>
      <c r="J192" t="s">
        <v>6107</v>
      </c>
      <c r="K192" t="s">
        <v>6108</v>
      </c>
      <c r="L192" t="s">
        <v>4123</v>
      </c>
      <c r="M192" t="s">
        <v>240</v>
      </c>
      <c r="N192">
        <v>30339</v>
      </c>
      <c r="O192" t="s">
        <v>68</v>
      </c>
      <c r="Q192" t="s">
        <v>6109</v>
      </c>
      <c r="S192" t="s">
        <v>71</v>
      </c>
      <c r="T192" t="s">
        <v>250</v>
      </c>
      <c r="U192" t="s">
        <v>612</v>
      </c>
      <c r="V192" t="s">
        <v>347</v>
      </c>
      <c r="W192" t="s">
        <v>253</v>
      </c>
      <c r="X192" t="s">
        <v>7745</v>
      </c>
      <c r="Y192" t="str">
        <f>"37-3011"</f>
        <v>37-3011</v>
      </c>
      <c r="Z192" t="s">
        <v>454</v>
      </c>
      <c r="AA192">
        <v>561730</v>
      </c>
      <c r="AB192">
        <v>20</v>
      </c>
      <c r="AC192">
        <v>20</v>
      </c>
      <c r="AD192" t="s">
        <v>77</v>
      </c>
      <c r="AE192" t="s">
        <v>78</v>
      </c>
      <c r="AF192">
        <v>40</v>
      </c>
      <c r="AG192" s="3">
        <v>0.33333333333333331</v>
      </c>
      <c r="AH192" s="3">
        <v>0.70833333333333337</v>
      </c>
      <c r="AI192" s="4">
        <v>14.24</v>
      </c>
      <c r="AJ192">
        <v>21.36</v>
      </c>
      <c r="AL192" t="s">
        <v>79</v>
      </c>
      <c r="AM192" t="s">
        <v>80</v>
      </c>
      <c r="AO192" t="s">
        <v>81</v>
      </c>
      <c r="AR192" t="s">
        <v>80</v>
      </c>
      <c r="AT192" t="s">
        <v>80</v>
      </c>
      <c r="AW192" t="s">
        <v>80</v>
      </c>
      <c r="AY192" t="s">
        <v>4123</v>
      </c>
      <c r="AZ192" t="s">
        <v>1982</v>
      </c>
      <c r="BA192" t="s">
        <v>240</v>
      </c>
      <c r="BB192">
        <v>30339</v>
      </c>
      <c r="BC192" t="s">
        <v>77</v>
      </c>
    </row>
    <row r="193" spans="1:55" x14ac:dyDescent="0.25">
      <c r="A193" t="s">
        <v>5950</v>
      </c>
      <c r="B193" s="1">
        <v>43378</v>
      </c>
      <c r="C193" t="s">
        <v>60</v>
      </c>
      <c r="D193" s="2">
        <v>43335.695439814815</v>
      </c>
      <c r="E193" t="s">
        <v>61</v>
      </c>
      <c r="F193" s="1">
        <v>43410</v>
      </c>
      <c r="G193" s="1">
        <v>43585</v>
      </c>
      <c r="H193" t="s">
        <v>5951</v>
      </c>
      <c r="I193" t="s">
        <v>5952</v>
      </c>
      <c r="J193" t="s">
        <v>5953</v>
      </c>
      <c r="L193" t="s">
        <v>5954</v>
      </c>
      <c r="M193" t="s">
        <v>354</v>
      </c>
      <c r="N193">
        <v>74728</v>
      </c>
      <c r="O193" t="s">
        <v>68</v>
      </c>
      <c r="Q193" t="s">
        <v>5955</v>
      </c>
      <c r="S193" t="s">
        <v>71</v>
      </c>
      <c r="T193" t="s">
        <v>914</v>
      </c>
      <c r="U193" t="s">
        <v>915</v>
      </c>
      <c r="V193" t="s">
        <v>252</v>
      </c>
      <c r="W193" t="s">
        <v>253</v>
      </c>
      <c r="X193" t="s">
        <v>254</v>
      </c>
      <c r="Y193" t="str">
        <f>"45-4011"</f>
        <v>45-4011</v>
      </c>
      <c r="Z193" t="s">
        <v>242</v>
      </c>
      <c r="AA193">
        <v>115310</v>
      </c>
      <c r="AB193">
        <v>55</v>
      </c>
      <c r="AC193">
        <v>55</v>
      </c>
      <c r="AD193" t="s">
        <v>77</v>
      </c>
      <c r="AE193" t="s">
        <v>78</v>
      </c>
      <c r="AF193">
        <v>40</v>
      </c>
      <c r="AG193" s="3">
        <v>0.33333333333333331</v>
      </c>
      <c r="AH193" s="3">
        <v>0.66666666666666663</v>
      </c>
      <c r="AI193" s="4">
        <v>12.84</v>
      </c>
      <c r="AJ193">
        <v>19.260000000000002</v>
      </c>
      <c r="AK193">
        <v>27.14</v>
      </c>
      <c r="AL193" t="s">
        <v>79</v>
      </c>
      <c r="AM193" t="s">
        <v>80</v>
      </c>
      <c r="AO193" t="s">
        <v>81</v>
      </c>
      <c r="AR193" t="s">
        <v>80</v>
      </c>
      <c r="AT193" t="s">
        <v>80</v>
      </c>
      <c r="AW193" t="s">
        <v>80</v>
      </c>
      <c r="AY193" t="s">
        <v>5956</v>
      </c>
      <c r="AZ193" t="s">
        <v>5957</v>
      </c>
      <c r="BA193" t="s">
        <v>354</v>
      </c>
      <c r="BB193">
        <v>74523</v>
      </c>
      <c r="BC193" t="s">
        <v>77</v>
      </c>
    </row>
    <row r="194" spans="1:55" x14ac:dyDescent="0.25">
      <c r="A194" t="s">
        <v>7861</v>
      </c>
      <c r="B194" s="1">
        <v>43403</v>
      </c>
      <c r="C194" t="s">
        <v>60</v>
      </c>
      <c r="D194" s="2">
        <v>43378.001273148147</v>
      </c>
      <c r="E194" t="s">
        <v>61</v>
      </c>
      <c r="F194" s="1">
        <v>43468</v>
      </c>
      <c r="G194" s="1">
        <v>43772</v>
      </c>
      <c r="H194" t="s">
        <v>7862</v>
      </c>
      <c r="J194" t="s">
        <v>1860</v>
      </c>
      <c r="L194" t="s">
        <v>1861</v>
      </c>
      <c r="M194" t="s">
        <v>261</v>
      </c>
      <c r="N194">
        <v>85339</v>
      </c>
      <c r="O194" t="s">
        <v>68</v>
      </c>
      <c r="Q194" t="s">
        <v>7863</v>
      </c>
      <c r="S194" t="s">
        <v>71</v>
      </c>
      <c r="T194" t="s">
        <v>315</v>
      </c>
      <c r="U194" t="s">
        <v>316</v>
      </c>
      <c r="V194" t="s">
        <v>317</v>
      </c>
      <c r="W194" t="s">
        <v>90</v>
      </c>
      <c r="X194" t="s">
        <v>165</v>
      </c>
      <c r="Y194" t="str">
        <f>"39-3091"</f>
        <v>39-3091</v>
      </c>
      <c r="Z194" t="s">
        <v>166</v>
      </c>
      <c r="AA194">
        <v>713990</v>
      </c>
      <c r="AB194">
        <v>15</v>
      </c>
      <c r="AC194">
        <v>15</v>
      </c>
      <c r="AD194" t="s">
        <v>77</v>
      </c>
      <c r="AE194" t="s">
        <v>78</v>
      </c>
      <c r="AF194">
        <v>35</v>
      </c>
      <c r="AG194" s="3">
        <v>0.41666666666666669</v>
      </c>
      <c r="AH194" s="3">
        <v>0.75</v>
      </c>
      <c r="AI194" s="4">
        <v>9.82</v>
      </c>
      <c r="AJ194">
        <v>14.73</v>
      </c>
      <c r="AK194">
        <v>21.47</v>
      </c>
      <c r="AL194" t="s">
        <v>79</v>
      </c>
      <c r="AM194" t="s">
        <v>80</v>
      </c>
      <c r="AO194" t="s">
        <v>81</v>
      </c>
      <c r="AR194" t="s">
        <v>80</v>
      </c>
      <c r="AT194" t="s">
        <v>80</v>
      </c>
      <c r="AW194" t="s">
        <v>80</v>
      </c>
      <c r="AY194" t="s">
        <v>1863</v>
      </c>
      <c r="AZ194" t="s">
        <v>269</v>
      </c>
      <c r="BA194" t="s">
        <v>261</v>
      </c>
      <c r="BB194">
        <v>85339</v>
      </c>
      <c r="BC194" t="s">
        <v>77</v>
      </c>
    </row>
    <row r="195" spans="1:55" x14ac:dyDescent="0.25">
      <c r="A195" t="s">
        <v>6248</v>
      </c>
      <c r="B195" s="1">
        <v>43403</v>
      </c>
      <c r="C195" t="s">
        <v>60</v>
      </c>
      <c r="D195" s="2">
        <v>43378.003182870372</v>
      </c>
      <c r="E195" t="s">
        <v>61</v>
      </c>
      <c r="F195" s="1">
        <v>43468</v>
      </c>
      <c r="G195" s="1">
        <v>43772</v>
      </c>
      <c r="H195" t="s">
        <v>6249</v>
      </c>
      <c r="J195" t="s">
        <v>6250</v>
      </c>
      <c r="L195" t="s">
        <v>319</v>
      </c>
      <c r="M195" t="s">
        <v>261</v>
      </c>
      <c r="N195">
        <v>85044</v>
      </c>
      <c r="O195" t="s">
        <v>68</v>
      </c>
      <c r="Q195" t="s">
        <v>6251</v>
      </c>
      <c r="S195" t="s">
        <v>71</v>
      </c>
      <c r="T195" t="s">
        <v>315</v>
      </c>
      <c r="U195" t="s">
        <v>316</v>
      </c>
      <c r="V195" t="s">
        <v>317</v>
      </c>
      <c r="W195" t="s">
        <v>90</v>
      </c>
      <c r="X195" t="s">
        <v>165</v>
      </c>
      <c r="Y195" t="str">
        <f>"39-3091"</f>
        <v>39-3091</v>
      </c>
      <c r="Z195" t="s">
        <v>166</v>
      </c>
      <c r="AA195">
        <v>713990</v>
      </c>
      <c r="AB195">
        <v>4</v>
      </c>
      <c r="AC195">
        <v>4</v>
      </c>
      <c r="AD195" t="s">
        <v>77</v>
      </c>
      <c r="AE195" t="s">
        <v>78</v>
      </c>
      <c r="AF195">
        <v>35</v>
      </c>
      <c r="AG195" s="3">
        <v>0.41666666666666669</v>
      </c>
      <c r="AH195" s="3">
        <v>0.75</v>
      </c>
      <c r="AI195" s="4">
        <v>9.82</v>
      </c>
      <c r="AJ195">
        <v>14.73</v>
      </c>
      <c r="AK195">
        <v>21.47</v>
      </c>
      <c r="AL195" t="s">
        <v>79</v>
      </c>
      <c r="AM195" t="s">
        <v>80</v>
      </c>
      <c r="AO195" t="s">
        <v>81</v>
      </c>
      <c r="AR195" t="s">
        <v>80</v>
      </c>
      <c r="AT195" t="s">
        <v>80</v>
      </c>
      <c r="AW195" t="s">
        <v>80</v>
      </c>
      <c r="AY195" t="s">
        <v>319</v>
      </c>
      <c r="AZ195" t="s">
        <v>269</v>
      </c>
      <c r="BA195" t="s">
        <v>261</v>
      </c>
      <c r="BB195">
        <v>85044</v>
      </c>
      <c r="BC195" t="s">
        <v>77</v>
      </c>
    </row>
    <row r="196" spans="1:55" x14ac:dyDescent="0.25">
      <c r="A196" t="s">
        <v>7722</v>
      </c>
      <c r="B196" s="1">
        <v>43384</v>
      </c>
      <c r="C196" t="s">
        <v>60</v>
      </c>
      <c r="D196" s="2">
        <v>43333.567916666667</v>
      </c>
      <c r="E196" t="s">
        <v>115</v>
      </c>
      <c r="H196" t="s">
        <v>7723</v>
      </c>
      <c r="J196" t="s">
        <v>7724</v>
      </c>
      <c r="L196" t="s">
        <v>7725</v>
      </c>
      <c r="M196" t="s">
        <v>99</v>
      </c>
      <c r="N196">
        <v>70538</v>
      </c>
      <c r="O196" t="s">
        <v>68</v>
      </c>
      <c r="Q196" t="s">
        <v>7726</v>
      </c>
      <c r="S196" t="s">
        <v>80</v>
      </c>
      <c r="U196" t="s">
        <v>108</v>
      </c>
      <c r="X196" t="s">
        <v>7727</v>
      </c>
      <c r="Y196" t="str">
        <f>"37-3011"</f>
        <v>37-3011</v>
      </c>
      <c r="Z196" t="s">
        <v>454</v>
      </c>
      <c r="AA196">
        <v>56173</v>
      </c>
      <c r="AB196">
        <v>30</v>
      </c>
      <c r="AD196" t="s">
        <v>77</v>
      </c>
      <c r="AE196" t="s">
        <v>96</v>
      </c>
      <c r="AF196">
        <v>40</v>
      </c>
      <c r="AG196" s="3">
        <v>0.25</v>
      </c>
      <c r="AH196" s="3">
        <v>0.625</v>
      </c>
      <c r="AI196" s="4">
        <v>13.17</v>
      </c>
      <c r="AL196" t="s">
        <v>79</v>
      </c>
      <c r="AM196" t="s">
        <v>80</v>
      </c>
      <c r="AO196" t="s">
        <v>81</v>
      </c>
      <c r="AR196" t="s">
        <v>80</v>
      </c>
      <c r="AT196" t="s">
        <v>80</v>
      </c>
      <c r="AW196" t="s">
        <v>71</v>
      </c>
      <c r="AX196">
        <v>2</v>
      </c>
      <c r="AY196" t="s">
        <v>7725</v>
      </c>
      <c r="AZ196" t="s">
        <v>7728</v>
      </c>
      <c r="BA196" t="s">
        <v>99</v>
      </c>
      <c r="BB196">
        <v>70538</v>
      </c>
      <c r="BC196" t="s">
        <v>77</v>
      </c>
    </row>
    <row r="197" spans="1:55" x14ac:dyDescent="0.25">
      <c r="A197" t="s">
        <v>2885</v>
      </c>
      <c r="B197" s="1">
        <v>43403</v>
      </c>
      <c r="C197" t="s">
        <v>60</v>
      </c>
      <c r="D197" s="2">
        <v>43378.00267361111</v>
      </c>
      <c r="E197" t="s">
        <v>61</v>
      </c>
      <c r="F197" s="1">
        <v>43468</v>
      </c>
      <c r="G197" s="1">
        <v>43772</v>
      </c>
      <c r="H197" t="s">
        <v>2886</v>
      </c>
      <c r="J197" t="s">
        <v>2887</v>
      </c>
      <c r="L197" t="s">
        <v>2888</v>
      </c>
      <c r="M197" t="s">
        <v>90</v>
      </c>
      <c r="N197">
        <v>78131</v>
      </c>
      <c r="O197" t="s">
        <v>68</v>
      </c>
      <c r="Q197" t="s">
        <v>2889</v>
      </c>
      <c r="S197" t="s">
        <v>71</v>
      </c>
      <c r="T197" t="s">
        <v>315</v>
      </c>
      <c r="U197" t="s">
        <v>471</v>
      </c>
      <c r="V197" t="s">
        <v>317</v>
      </c>
      <c r="W197" t="s">
        <v>90</v>
      </c>
      <c r="X197" t="s">
        <v>165</v>
      </c>
      <c r="Y197" t="str">
        <f>"39-3091"</f>
        <v>39-3091</v>
      </c>
      <c r="Z197" t="s">
        <v>166</v>
      </c>
      <c r="AA197">
        <v>713990</v>
      </c>
      <c r="AB197">
        <v>25</v>
      </c>
      <c r="AC197">
        <v>25</v>
      </c>
      <c r="AD197" t="s">
        <v>77</v>
      </c>
      <c r="AE197" t="s">
        <v>78</v>
      </c>
      <c r="AF197">
        <v>35</v>
      </c>
      <c r="AG197" s="3">
        <v>0.41666666666666669</v>
      </c>
      <c r="AH197" s="3">
        <v>0.75</v>
      </c>
      <c r="AI197" s="4">
        <v>9.82</v>
      </c>
      <c r="AJ197">
        <v>14.73</v>
      </c>
      <c r="AK197">
        <v>21.47</v>
      </c>
      <c r="AL197" t="s">
        <v>79</v>
      </c>
      <c r="AM197" t="s">
        <v>80</v>
      </c>
      <c r="AO197" t="s">
        <v>81</v>
      </c>
      <c r="AR197" t="s">
        <v>80</v>
      </c>
      <c r="AT197" t="s">
        <v>80</v>
      </c>
      <c r="AW197" t="s">
        <v>80</v>
      </c>
      <c r="AY197" t="s">
        <v>2686</v>
      </c>
      <c r="AZ197" t="s">
        <v>2688</v>
      </c>
      <c r="BA197" t="s">
        <v>90</v>
      </c>
      <c r="BB197">
        <v>78131</v>
      </c>
      <c r="BC197" t="s">
        <v>77</v>
      </c>
    </row>
    <row r="198" spans="1:55" x14ac:dyDescent="0.25">
      <c r="A198" t="s">
        <v>310</v>
      </c>
      <c r="B198" s="1">
        <v>43404</v>
      </c>
      <c r="C198" t="s">
        <v>60</v>
      </c>
      <c r="D198" s="2">
        <v>43378.00167824074</v>
      </c>
      <c r="E198" t="s">
        <v>61</v>
      </c>
      <c r="F198" s="1">
        <v>43468</v>
      </c>
      <c r="G198" s="1">
        <v>43772</v>
      </c>
      <c r="H198" t="s">
        <v>311</v>
      </c>
      <c r="J198" t="s">
        <v>312</v>
      </c>
      <c r="L198" t="s">
        <v>313</v>
      </c>
      <c r="M198" t="s">
        <v>261</v>
      </c>
      <c r="N198">
        <v>85044</v>
      </c>
      <c r="O198" t="s">
        <v>68</v>
      </c>
      <c r="Q198" t="s">
        <v>314</v>
      </c>
      <c r="S198" t="s">
        <v>71</v>
      </c>
      <c r="T198" t="s">
        <v>315</v>
      </c>
      <c r="U198" t="s">
        <v>316</v>
      </c>
      <c r="V198" t="s">
        <v>317</v>
      </c>
      <c r="W198" t="s">
        <v>90</v>
      </c>
      <c r="X198" t="s">
        <v>318</v>
      </c>
      <c r="Y198" t="str">
        <f>"39-3091"</f>
        <v>39-3091</v>
      </c>
      <c r="Z198" t="s">
        <v>166</v>
      </c>
      <c r="AA198">
        <v>713990</v>
      </c>
      <c r="AB198">
        <v>22</v>
      </c>
      <c r="AC198">
        <v>22</v>
      </c>
      <c r="AD198" t="s">
        <v>77</v>
      </c>
      <c r="AE198" t="s">
        <v>78</v>
      </c>
      <c r="AF198">
        <v>35</v>
      </c>
      <c r="AG198" s="3">
        <v>0.41666666666666669</v>
      </c>
      <c r="AH198" s="3">
        <v>0.75</v>
      </c>
      <c r="AI198" s="4">
        <v>9.82</v>
      </c>
      <c r="AJ198">
        <v>14.73</v>
      </c>
      <c r="AK198">
        <v>21.47</v>
      </c>
      <c r="AL198" t="s">
        <v>79</v>
      </c>
      <c r="AM198" t="s">
        <v>80</v>
      </c>
      <c r="AO198" t="s">
        <v>81</v>
      </c>
      <c r="AR198" t="s">
        <v>80</v>
      </c>
      <c r="AT198" t="s">
        <v>80</v>
      </c>
      <c r="AW198" t="s">
        <v>80</v>
      </c>
      <c r="AY198" t="s">
        <v>319</v>
      </c>
      <c r="AZ198" t="s">
        <v>269</v>
      </c>
      <c r="BA198" t="s">
        <v>261</v>
      </c>
      <c r="BB198">
        <v>85044</v>
      </c>
      <c r="BC198" t="s">
        <v>77</v>
      </c>
    </row>
    <row r="199" spans="1:55" x14ac:dyDescent="0.25">
      <c r="A199" t="s">
        <v>5238</v>
      </c>
      <c r="B199" s="1">
        <v>43388</v>
      </c>
      <c r="C199" t="s">
        <v>60</v>
      </c>
      <c r="D199" s="2">
        <v>43337.089814814812</v>
      </c>
      <c r="E199" t="s">
        <v>115</v>
      </c>
      <c r="H199" t="s">
        <v>5239</v>
      </c>
      <c r="J199" t="s">
        <v>5240</v>
      </c>
      <c r="K199" t="s">
        <v>5241</v>
      </c>
      <c r="L199" t="s">
        <v>5242</v>
      </c>
      <c r="M199" t="s">
        <v>261</v>
      </c>
      <c r="N199">
        <v>85638</v>
      </c>
      <c r="O199" t="s">
        <v>68</v>
      </c>
      <c r="Q199" t="s">
        <v>5243</v>
      </c>
      <c r="S199" t="s">
        <v>80</v>
      </c>
      <c r="U199" t="s">
        <v>108</v>
      </c>
      <c r="X199" t="s">
        <v>5244</v>
      </c>
      <c r="Y199" t="str">
        <f>"37-2012"</f>
        <v>37-2012</v>
      </c>
      <c r="Z199" t="s">
        <v>268</v>
      </c>
      <c r="AA199">
        <v>541219</v>
      </c>
      <c r="AB199">
        <v>1</v>
      </c>
      <c r="AD199" t="s">
        <v>77</v>
      </c>
      <c r="AE199" t="s">
        <v>438</v>
      </c>
      <c r="AF199">
        <v>35</v>
      </c>
      <c r="AG199" s="3">
        <v>0.33333333333333331</v>
      </c>
      <c r="AH199" s="3">
        <v>0.625</v>
      </c>
      <c r="AI199" s="4">
        <v>10.82</v>
      </c>
      <c r="AL199" t="s">
        <v>79</v>
      </c>
      <c r="AM199" t="s">
        <v>80</v>
      </c>
      <c r="AO199" t="s">
        <v>173</v>
      </c>
      <c r="AR199" t="s">
        <v>80</v>
      </c>
      <c r="AT199" t="s">
        <v>80</v>
      </c>
      <c r="AW199" t="s">
        <v>71</v>
      </c>
      <c r="AX199">
        <v>12</v>
      </c>
      <c r="AY199" t="s">
        <v>5245</v>
      </c>
      <c r="AZ199" t="s">
        <v>5246</v>
      </c>
      <c r="BA199" t="s">
        <v>261</v>
      </c>
      <c r="BB199">
        <v>85638</v>
      </c>
      <c r="BC199" t="s">
        <v>83</v>
      </c>
    </row>
    <row r="200" spans="1:55" x14ac:dyDescent="0.25">
      <c r="A200" t="s">
        <v>4139</v>
      </c>
      <c r="B200" s="1">
        <v>43403</v>
      </c>
      <c r="C200" t="s">
        <v>60</v>
      </c>
      <c r="D200" s="2">
        <v>43378.002187500002</v>
      </c>
      <c r="E200" t="s">
        <v>61</v>
      </c>
      <c r="F200" s="1">
        <v>43468</v>
      </c>
      <c r="G200" s="1">
        <v>43772</v>
      </c>
      <c r="H200" t="s">
        <v>4140</v>
      </c>
      <c r="J200" t="s">
        <v>4141</v>
      </c>
      <c r="L200" t="s">
        <v>313</v>
      </c>
      <c r="M200" t="s">
        <v>261</v>
      </c>
      <c r="N200">
        <v>85044</v>
      </c>
      <c r="O200" t="s">
        <v>68</v>
      </c>
      <c r="Q200" t="s">
        <v>4142</v>
      </c>
      <c r="S200" t="s">
        <v>71</v>
      </c>
      <c r="T200" t="s">
        <v>315</v>
      </c>
      <c r="U200" t="s">
        <v>316</v>
      </c>
      <c r="V200" t="s">
        <v>317</v>
      </c>
      <c r="W200" t="s">
        <v>90</v>
      </c>
      <c r="X200" t="s">
        <v>165</v>
      </c>
      <c r="Y200" t="str">
        <f>"39-3091"</f>
        <v>39-3091</v>
      </c>
      <c r="Z200" t="s">
        <v>166</v>
      </c>
      <c r="AA200">
        <v>713990</v>
      </c>
      <c r="AB200">
        <v>13</v>
      </c>
      <c r="AC200">
        <v>13</v>
      </c>
      <c r="AD200" t="s">
        <v>77</v>
      </c>
      <c r="AE200" t="s">
        <v>78</v>
      </c>
      <c r="AF200">
        <v>35</v>
      </c>
      <c r="AG200" s="3">
        <v>0.41666666666666669</v>
      </c>
      <c r="AH200" s="3">
        <v>0.75</v>
      </c>
      <c r="AI200" s="4">
        <v>9.82</v>
      </c>
      <c r="AJ200">
        <v>14.73</v>
      </c>
      <c r="AK200">
        <v>21.47</v>
      </c>
      <c r="AL200" t="s">
        <v>79</v>
      </c>
      <c r="AM200" t="s">
        <v>80</v>
      </c>
      <c r="AO200" t="s">
        <v>81</v>
      </c>
      <c r="AR200" t="s">
        <v>80</v>
      </c>
      <c r="AT200" t="s">
        <v>80</v>
      </c>
      <c r="AW200" t="s">
        <v>80</v>
      </c>
      <c r="AY200" t="s">
        <v>319</v>
      </c>
      <c r="AZ200" t="s">
        <v>269</v>
      </c>
      <c r="BA200" t="s">
        <v>261</v>
      </c>
      <c r="BB200">
        <v>85044</v>
      </c>
      <c r="BC200" t="s">
        <v>77</v>
      </c>
    </row>
    <row r="201" spans="1:55" x14ac:dyDescent="0.25">
      <c r="A201" t="s">
        <v>6507</v>
      </c>
      <c r="B201" s="1">
        <v>43448</v>
      </c>
      <c r="C201" t="s">
        <v>60</v>
      </c>
      <c r="D201" s="2">
        <v>43421.003495370373</v>
      </c>
      <c r="E201" t="s">
        <v>757</v>
      </c>
      <c r="F201" s="1">
        <v>43511</v>
      </c>
      <c r="G201" s="1">
        <v>43814</v>
      </c>
      <c r="H201" t="s">
        <v>6508</v>
      </c>
      <c r="J201" t="s">
        <v>6509</v>
      </c>
      <c r="L201" t="s">
        <v>6510</v>
      </c>
      <c r="M201" t="s">
        <v>753</v>
      </c>
      <c r="N201">
        <v>23504</v>
      </c>
      <c r="O201" t="s">
        <v>68</v>
      </c>
      <c r="Q201" t="s">
        <v>6511</v>
      </c>
      <c r="S201" t="s">
        <v>71</v>
      </c>
      <c r="T201" t="s">
        <v>1522</v>
      </c>
      <c r="U201" t="s">
        <v>1523</v>
      </c>
      <c r="V201" t="s">
        <v>1524</v>
      </c>
      <c r="W201" t="s">
        <v>753</v>
      </c>
      <c r="X201" t="s">
        <v>754</v>
      </c>
      <c r="Y201" t="str">
        <f>"37-3011"</f>
        <v>37-3011</v>
      </c>
      <c r="Z201" t="s">
        <v>454</v>
      </c>
      <c r="AA201">
        <v>561730</v>
      </c>
      <c r="AB201">
        <v>25</v>
      </c>
      <c r="AC201">
        <v>25</v>
      </c>
      <c r="AD201" t="s">
        <v>77</v>
      </c>
      <c r="AE201" t="s">
        <v>96</v>
      </c>
      <c r="AF201">
        <v>40</v>
      </c>
      <c r="AG201" s="3">
        <v>0.29166666666666669</v>
      </c>
      <c r="AH201" s="3">
        <v>0.64583333333333337</v>
      </c>
      <c r="AI201" s="4">
        <v>12.46</v>
      </c>
      <c r="AJ201">
        <v>18.690000000000001</v>
      </c>
      <c r="AK201">
        <v>18.690000000000001</v>
      </c>
      <c r="AL201" t="s">
        <v>79</v>
      </c>
      <c r="AM201" t="s">
        <v>80</v>
      </c>
      <c r="AO201" t="s">
        <v>81</v>
      </c>
      <c r="AR201" t="s">
        <v>80</v>
      </c>
      <c r="AT201" t="s">
        <v>80</v>
      </c>
      <c r="AW201" t="s">
        <v>71</v>
      </c>
      <c r="AX201">
        <v>3</v>
      </c>
      <c r="AY201" t="s">
        <v>6510</v>
      </c>
      <c r="AZ201" t="s">
        <v>6512</v>
      </c>
      <c r="BA201" t="s">
        <v>753</v>
      </c>
      <c r="BB201">
        <v>23504</v>
      </c>
      <c r="BC201" t="s">
        <v>77</v>
      </c>
    </row>
    <row r="202" spans="1:55" x14ac:dyDescent="0.25">
      <c r="A202" t="s">
        <v>2565</v>
      </c>
      <c r="B202" s="1">
        <v>43453</v>
      </c>
      <c r="C202" t="s">
        <v>60</v>
      </c>
      <c r="D202" s="2">
        <v>43396.243969907409</v>
      </c>
      <c r="E202" t="s">
        <v>115</v>
      </c>
      <c r="H202" t="s">
        <v>2566</v>
      </c>
      <c r="I202" t="s">
        <v>2567</v>
      </c>
      <c r="J202" t="s">
        <v>2568</v>
      </c>
      <c r="K202" t="s">
        <v>69</v>
      </c>
      <c r="L202" t="s">
        <v>2569</v>
      </c>
      <c r="M202" t="s">
        <v>753</v>
      </c>
      <c r="N202">
        <v>23669</v>
      </c>
      <c r="O202" t="s">
        <v>68</v>
      </c>
      <c r="P202" t="s">
        <v>69</v>
      </c>
      <c r="Q202" t="s">
        <v>2570</v>
      </c>
      <c r="S202" t="s">
        <v>80</v>
      </c>
      <c r="U202" t="s">
        <v>108</v>
      </c>
      <c r="X202" t="s">
        <v>2571</v>
      </c>
      <c r="Y202" t="str">
        <f>"37-2012"</f>
        <v>37-2012</v>
      </c>
      <c r="Z202" t="s">
        <v>268</v>
      </c>
      <c r="AA202">
        <v>5613</v>
      </c>
      <c r="AB202">
        <v>6</v>
      </c>
      <c r="AD202" t="s">
        <v>77</v>
      </c>
      <c r="AE202" t="s">
        <v>199</v>
      </c>
      <c r="AF202">
        <v>30</v>
      </c>
      <c r="AG202" s="3">
        <v>0.375</v>
      </c>
      <c r="AH202" s="3">
        <v>0.64583333333333337</v>
      </c>
      <c r="AI202" s="4">
        <v>9.66</v>
      </c>
      <c r="AJ202">
        <v>1.5</v>
      </c>
      <c r="AK202">
        <v>1.5</v>
      </c>
      <c r="AL202" t="s">
        <v>79</v>
      </c>
      <c r="AM202" t="s">
        <v>80</v>
      </c>
      <c r="AO202" t="s">
        <v>173</v>
      </c>
      <c r="AP202" t="s">
        <v>69</v>
      </c>
      <c r="AQ202" t="s">
        <v>69</v>
      </c>
      <c r="AR202" t="s">
        <v>80</v>
      </c>
      <c r="AT202" t="s">
        <v>80</v>
      </c>
      <c r="AW202" t="s">
        <v>80</v>
      </c>
      <c r="AY202" t="s">
        <v>2572</v>
      </c>
      <c r="AZ202" t="s">
        <v>2573</v>
      </c>
      <c r="BA202" t="s">
        <v>753</v>
      </c>
      <c r="BB202">
        <v>23669</v>
      </c>
      <c r="BC202" t="s">
        <v>77</v>
      </c>
    </row>
    <row r="203" spans="1:55" x14ac:dyDescent="0.25">
      <c r="A203" t="s">
        <v>4195</v>
      </c>
      <c r="B203" s="1">
        <v>43389</v>
      </c>
      <c r="C203" t="s">
        <v>60</v>
      </c>
      <c r="D203" s="2">
        <v>43334.817916666667</v>
      </c>
      <c r="E203" t="s">
        <v>61</v>
      </c>
      <c r="F203" s="1">
        <v>43409</v>
      </c>
      <c r="G203" s="1">
        <v>43449</v>
      </c>
      <c r="H203" t="s">
        <v>4196</v>
      </c>
      <c r="I203" t="s">
        <v>69</v>
      </c>
      <c r="J203" t="s">
        <v>4197</v>
      </c>
      <c r="L203" t="s">
        <v>4198</v>
      </c>
      <c r="M203" t="s">
        <v>992</v>
      </c>
      <c r="N203">
        <v>50023</v>
      </c>
      <c r="O203" t="s">
        <v>68</v>
      </c>
      <c r="P203" t="s">
        <v>69</v>
      </c>
      <c r="Q203" t="s">
        <v>4199</v>
      </c>
      <c r="S203" t="s">
        <v>71</v>
      </c>
      <c r="T203" t="s">
        <v>1293</v>
      </c>
      <c r="U203" t="s">
        <v>1294</v>
      </c>
      <c r="V203" t="s">
        <v>1295</v>
      </c>
      <c r="W203" t="s">
        <v>992</v>
      </c>
      <c r="X203" t="s">
        <v>4200</v>
      </c>
      <c r="Y203" t="str">
        <f>"47-3012"</f>
        <v>47-3012</v>
      </c>
      <c r="Z203" t="s">
        <v>1580</v>
      </c>
      <c r="AA203">
        <v>23811</v>
      </c>
      <c r="AB203">
        <v>10</v>
      </c>
      <c r="AC203">
        <v>10</v>
      </c>
      <c r="AD203" t="s">
        <v>77</v>
      </c>
      <c r="AE203" t="s">
        <v>78</v>
      </c>
      <c r="AF203">
        <v>40</v>
      </c>
      <c r="AG203" s="3">
        <v>0.29166666666666669</v>
      </c>
      <c r="AH203" s="3">
        <v>0.79166666666666663</v>
      </c>
      <c r="AI203" s="4">
        <v>13.37</v>
      </c>
      <c r="AJ203">
        <v>20.05</v>
      </c>
      <c r="AL203" t="s">
        <v>79</v>
      </c>
      <c r="AM203" t="s">
        <v>80</v>
      </c>
      <c r="AO203" t="s">
        <v>81</v>
      </c>
      <c r="AP203" t="s">
        <v>69</v>
      </c>
      <c r="AQ203" t="s">
        <v>69</v>
      </c>
      <c r="AR203" t="s">
        <v>80</v>
      </c>
      <c r="AT203" t="s">
        <v>80</v>
      </c>
      <c r="AW203" t="s">
        <v>71</v>
      </c>
      <c r="AX203">
        <v>1</v>
      </c>
      <c r="AY203" t="s">
        <v>4198</v>
      </c>
      <c r="AZ203" t="s">
        <v>2082</v>
      </c>
      <c r="BA203" t="s">
        <v>992</v>
      </c>
      <c r="BB203">
        <v>50023</v>
      </c>
      <c r="BC203" t="s">
        <v>77</v>
      </c>
    </row>
    <row r="204" spans="1:55" x14ac:dyDescent="0.25">
      <c r="A204" t="s">
        <v>4029</v>
      </c>
      <c r="B204" s="1">
        <v>43384</v>
      </c>
      <c r="C204" t="s">
        <v>60</v>
      </c>
      <c r="D204" s="2">
        <v>43334.540798611109</v>
      </c>
      <c r="E204" t="s">
        <v>115</v>
      </c>
      <c r="H204" t="s">
        <v>4030</v>
      </c>
      <c r="J204" t="s">
        <v>4031</v>
      </c>
      <c r="L204" t="s">
        <v>4032</v>
      </c>
      <c r="M204" t="s">
        <v>139</v>
      </c>
      <c r="N204">
        <v>27587</v>
      </c>
      <c r="O204" t="s">
        <v>68</v>
      </c>
      <c r="Q204" t="s">
        <v>4033</v>
      </c>
      <c r="S204" t="s">
        <v>71</v>
      </c>
      <c r="T204" t="s">
        <v>4034</v>
      </c>
      <c r="U204" t="s">
        <v>4035</v>
      </c>
      <c r="V204" t="s">
        <v>1404</v>
      </c>
      <c r="W204" t="s">
        <v>139</v>
      </c>
      <c r="X204" t="s">
        <v>92</v>
      </c>
      <c r="Y204" t="str">
        <f>"47-3012"</f>
        <v>47-3012</v>
      </c>
      <c r="Z204" t="s">
        <v>1580</v>
      </c>
      <c r="AA204">
        <v>238170</v>
      </c>
      <c r="AB204">
        <v>10</v>
      </c>
      <c r="AD204" t="s">
        <v>77</v>
      </c>
      <c r="AE204" t="s">
        <v>96</v>
      </c>
      <c r="AF204">
        <v>40</v>
      </c>
      <c r="AG204" s="3">
        <v>0.33333333333333331</v>
      </c>
      <c r="AH204" s="3">
        <v>0.66666666666666663</v>
      </c>
      <c r="AI204" s="4">
        <v>14.85</v>
      </c>
      <c r="AJ204">
        <v>22.28</v>
      </c>
      <c r="AK204">
        <v>22.28</v>
      </c>
      <c r="AL204" t="s">
        <v>79</v>
      </c>
      <c r="AM204" t="s">
        <v>80</v>
      </c>
      <c r="AO204" t="s">
        <v>81</v>
      </c>
      <c r="AR204" t="s">
        <v>80</v>
      </c>
      <c r="AT204" t="s">
        <v>80</v>
      </c>
      <c r="AW204" t="s">
        <v>80</v>
      </c>
      <c r="AY204" t="s">
        <v>4032</v>
      </c>
      <c r="AZ204" t="s">
        <v>2771</v>
      </c>
      <c r="BA204" t="s">
        <v>139</v>
      </c>
      <c r="BB204">
        <v>27587</v>
      </c>
      <c r="BC204" t="s">
        <v>77</v>
      </c>
    </row>
    <row r="205" spans="1:55" x14ac:dyDescent="0.25">
      <c r="A205" t="s">
        <v>3024</v>
      </c>
      <c r="B205" s="1">
        <v>43390</v>
      </c>
      <c r="C205" t="s">
        <v>60</v>
      </c>
      <c r="D205" s="2">
        <v>43360.519872685189</v>
      </c>
      <c r="E205" t="s">
        <v>61</v>
      </c>
      <c r="F205" s="1">
        <v>43434</v>
      </c>
      <c r="G205" s="1">
        <v>43556</v>
      </c>
      <c r="H205" t="s">
        <v>3025</v>
      </c>
      <c r="J205" t="s">
        <v>3026</v>
      </c>
      <c r="K205" t="s">
        <v>3026</v>
      </c>
      <c r="L205" t="s">
        <v>3027</v>
      </c>
      <c r="M205" t="s">
        <v>336</v>
      </c>
      <c r="N205">
        <v>11530</v>
      </c>
      <c r="O205" t="s">
        <v>68</v>
      </c>
      <c r="Q205" t="s">
        <v>3028</v>
      </c>
      <c r="S205" t="s">
        <v>71</v>
      </c>
      <c r="T205" t="s">
        <v>334</v>
      </c>
      <c r="U205" t="s">
        <v>335</v>
      </c>
      <c r="V205" t="s">
        <v>336</v>
      </c>
      <c r="W205" t="s">
        <v>336</v>
      </c>
      <c r="X205" t="s">
        <v>337</v>
      </c>
      <c r="Y205" t="str">
        <f>"39-2021"</f>
        <v>39-2021</v>
      </c>
      <c r="Z205" t="s">
        <v>338</v>
      </c>
      <c r="AA205">
        <v>711219</v>
      </c>
      <c r="AB205">
        <v>10</v>
      </c>
      <c r="AC205">
        <v>10</v>
      </c>
      <c r="AD205" t="s">
        <v>77</v>
      </c>
      <c r="AE205" t="s">
        <v>78</v>
      </c>
      <c r="AF205">
        <v>40</v>
      </c>
      <c r="AG205" s="3">
        <v>0.20833333333333334</v>
      </c>
      <c r="AH205" s="3">
        <v>0.54166666666666663</v>
      </c>
      <c r="AI205" s="4">
        <v>12.9</v>
      </c>
      <c r="AJ205">
        <v>19.350000000000001</v>
      </c>
      <c r="AL205" t="s">
        <v>79</v>
      </c>
      <c r="AM205" t="s">
        <v>80</v>
      </c>
      <c r="AO205" t="s">
        <v>81</v>
      </c>
      <c r="AR205" t="s">
        <v>80</v>
      </c>
      <c r="AT205" t="s">
        <v>80</v>
      </c>
      <c r="AW205" t="s">
        <v>71</v>
      </c>
      <c r="AX205">
        <v>1</v>
      </c>
      <c r="AY205" t="s">
        <v>1548</v>
      </c>
      <c r="AZ205" t="s">
        <v>3029</v>
      </c>
      <c r="BA205" t="s">
        <v>119</v>
      </c>
      <c r="BB205">
        <v>33472</v>
      </c>
      <c r="BC205" t="s">
        <v>83</v>
      </c>
    </row>
    <row r="206" spans="1:55" x14ac:dyDescent="0.25">
      <c r="A206" t="s">
        <v>6954</v>
      </c>
      <c r="B206" s="1">
        <v>43398</v>
      </c>
      <c r="C206" t="s">
        <v>60</v>
      </c>
      <c r="D206" s="2">
        <v>43360.526828703703</v>
      </c>
      <c r="E206" t="s">
        <v>61</v>
      </c>
      <c r="F206" s="1">
        <v>43435</v>
      </c>
      <c r="G206" s="1">
        <v>43556</v>
      </c>
      <c r="H206" t="s">
        <v>6955</v>
      </c>
      <c r="J206" t="s">
        <v>6956</v>
      </c>
      <c r="L206" t="s">
        <v>6957</v>
      </c>
      <c r="M206" t="s">
        <v>773</v>
      </c>
      <c r="N206">
        <v>7722</v>
      </c>
      <c r="O206" t="s">
        <v>68</v>
      </c>
      <c r="Q206" t="s">
        <v>6958</v>
      </c>
      <c r="S206" t="s">
        <v>71</v>
      </c>
      <c r="T206" t="s">
        <v>334</v>
      </c>
      <c r="U206" t="s">
        <v>335</v>
      </c>
      <c r="V206" t="s">
        <v>336</v>
      </c>
      <c r="W206" t="s">
        <v>336</v>
      </c>
      <c r="X206" t="s">
        <v>337</v>
      </c>
      <c r="Y206" t="str">
        <f>"39-2021"</f>
        <v>39-2021</v>
      </c>
      <c r="Z206" t="s">
        <v>338</v>
      </c>
      <c r="AA206">
        <v>711219</v>
      </c>
      <c r="AB206">
        <v>10</v>
      </c>
      <c r="AC206">
        <v>10</v>
      </c>
      <c r="AD206" t="s">
        <v>77</v>
      </c>
      <c r="AE206" t="s">
        <v>78</v>
      </c>
      <c r="AF206">
        <v>40</v>
      </c>
      <c r="AG206" s="3">
        <v>0.20833333333333334</v>
      </c>
      <c r="AH206" s="3">
        <v>0.54166666666666663</v>
      </c>
      <c r="AI206" s="4">
        <v>12.9</v>
      </c>
      <c r="AJ206">
        <v>19.350000000000001</v>
      </c>
      <c r="AL206" t="s">
        <v>79</v>
      </c>
      <c r="AM206" t="s">
        <v>80</v>
      </c>
      <c r="AO206" t="s">
        <v>81</v>
      </c>
      <c r="AP206" t="s">
        <v>69</v>
      </c>
      <c r="AQ206" t="s">
        <v>69</v>
      </c>
      <c r="AR206" t="s">
        <v>80</v>
      </c>
      <c r="AT206" t="s">
        <v>80</v>
      </c>
      <c r="AW206" t="s">
        <v>71</v>
      </c>
      <c r="AX206">
        <v>1</v>
      </c>
      <c r="AY206" t="s">
        <v>1548</v>
      </c>
      <c r="AZ206" t="s">
        <v>3029</v>
      </c>
      <c r="BA206" t="s">
        <v>119</v>
      </c>
      <c r="BB206">
        <v>33472</v>
      </c>
      <c r="BC206" t="s">
        <v>83</v>
      </c>
    </row>
    <row r="207" spans="1:55" x14ac:dyDescent="0.25">
      <c r="A207" t="s">
        <v>5557</v>
      </c>
      <c r="B207" s="1">
        <v>43448</v>
      </c>
      <c r="C207" t="s">
        <v>60</v>
      </c>
      <c r="D207" s="2">
        <v>43417.001840277779</v>
      </c>
      <c r="E207" t="s">
        <v>757</v>
      </c>
      <c r="F207" s="1">
        <v>43507</v>
      </c>
      <c r="G207" s="1">
        <v>43809</v>
      </c>
      <c r="H207" t="s">
        <v>5558</v>
      </c>
      <c r="J207" t="s">
        <v>5559</v>
      </c>
      <c r="K207" t="s">
        <v>5560</v>
      </c>
      <c r="L207" t="s">
        <v>1086</v>
      </c>
      <c r="M207" t="s">
        <v>90</v>
      </c>
      <c r="N207">
        <v>76248</v>
      </c>
      <c r="O207" t="s">
        <v>68</v>
      </c>
      <c r="Q207" t="s">
        <v>5561</v>
      </c>
      <c r="S207" t="s">
        <v>71</v>
      </c>
      <c r="T207" t="s">
        <v>793</v>
      </c>
      <c r="U207" t="s">
        <v>1265</v>
      </c>
      <c r="V207" t="s">
        <v>184</v>
      </c>
      <c r="W207" t="s">
        <v>90</v>
      </c>
      <c r="X207" t="s">
        <v>754</v>
      </c>
      <c r="Y207" t="str">
        <f>"37-3011"</f>
        <v>37-3011</v>
      </c>
      <c r="Z207" t="s">
        <v>454</v>
      </c>
      <c r="AA207">
        <v>561730</v>
      </c>
      <c r="AB207">
        <v>12</v>
      </c>
      <c r="AC207">
        <v>12</v>
      </c>
      <c r="AD207" t="s">
        <v>77</v>
      </c>
      <c r="AE207" t="s">
        <v>96</v>
      </c>
      <c r="AF207">
        <v>40</v>
      </c>
      <c r="AG207" s="3">
        <v>0.3125</v>
      </c>
      <c r="AH207" s="3">
        <v>0.6875</v>
      </c>
      <c r="AI207" s="4">
        <v>13.94</v>
      </c>
      <c r="AJ207">
        <v>20.91</v>
      </c>
      <c r="AK207">
        <v>33</v>
      </c>
      <c r="AL207" t="s">
        <v>79</v>
      </c>
      <c r="AM207" t="s">
        <v>80</v>
      </c>
      <c r="AO207" t="s">
        <v>81</v>
      </c>
      <c r="AR207" t="s">
        <v>80</v>
      </c>
      <c r="AT207" t="s">
        <v>80</v>
      </c>
      <c r="AW207" t="s">
        <v>80</v>
      </c>
      <c r="AY207" t="s">
        <v>1086</v>
      </c>
      <c r="AZ207" t="s">
        <v>559</v>
      </c>
      <c r="BA207" t="s">
        <v>90</v>
      </c>
      <c r="BB207">
        <v>76248</v>
      </c>
      <c r="BC207" t="s">
        <v>77</v>
      </c>
    </row>
    <row r="208" spans="1:55" x14ac:dyDescent="0.25">
      <c r="A208" t="s">
        <v>7813</v>
      </c>
      <c r="B208" s="1">
        <v>43382</v>
      </c>
      <c r="C208" t="s">
        <v>60</v>
      </c>
      <c r="D208" s="2">
        <v>43360.679594907408</v>
      </c>
      <c r="E208" t="s">
        <v>85</v>
      </c>
      <c r="H208" t="s">
        <v>7814</v>
      </c>
      <c r="I208" t="s">
        <v>7815</v>
      </c>
      <c r="J208" t="s">
        <v>7816</v>
      </c>
      <c r="K208" t="s">
        <v>7817</v>
      </c>
      <c r="L208" t="s">
        <v>7818</v>
      </c>
      <c r="M208" t="s">
        <v>2928</v>
      </c>
      <c r="N208">
        <v>3215</v>
      </c>
      <c r="O208" t="s">
        <v>68</v>
      </c>
      <c r="Q208" t="s">
        <v>7819</v>
      </c>
      <c r="S208" t="s">
        <v>71</v>
      </c>
      <c r="T208" t="s">
        <v>263</v>
      </c>
      <c r="U208" t="s">
        <v>264</v>
      </c>
      <c r="V208" t="s">
        <v>265</v>
      </c>
      <c r="W208" t="s">
        <v>266</v>
      </c>
      <c r="X208" t="s">
        <v>127</v>
      </c>
      <c r="Y208" t="str">
        <f>"35-2014"</f>
        <v>35-2014</v>
      </c>
      <c r="Z208" t="s">
        <v>1391</v>
      </c>
      <c r="AA208">
        <v>713920</v>
      </c>
      <c r="AB208">
        <v>5</v>
      </c>
      <c r="AD208" t="s">
        <v>77</v>
      </c>
      <c r="AE208" t="s">
        <v>96</v>
      </c>
      <c r="AF208">
        <v>35</v>
      </c>
      <c r="AG208" s="3">
        <v>0.375</v>
      </c>
      <c r="AH208" s="3">
        <v>0.66666666666666663</v>
      </c>
      <c r="AI208" s="4">
        <v>12.92</v>
      </c>
      <c r="AJ208">
        <v>19.38</v>
      </c>
      <c r="AK208">
        <v>22.5</v>
      </c>
      <c r="AL208" t="s">
        <v>79</v>
      </c>
      <c r="AM208" t="s">
        <v>80</v>
      </c>
      <c r="AO208" t="s">
        <v>81</v>
      </c>
      <c r="AR208" t="s">
        <v>80</v>
      </c>
      <c r="AT208" t="s">
        <v>80</v>
      </c>
      <c r="AW208" t="s">
        <v>71</v>
      </c>
      <c r="AX208">
        <v>12</v>
      </c>
      <c r="AY208" t="s">
        <v>7818</v>
      </c>
      <c r="AZ208" t="s">
        <v>7820</v>
      </c>
      <c r="BA208" t="s">
        <v>2928</v>
      </c>
      <c r="BB208">
        <v>3215</v>
      </c>
      <c r="BC208" t="s">
        <v>83</v>
      </c>
    </row>
    <row r="209" spans="1:55" x14ac:dyDescent="0.25">
      <c r="A209" t="s">
        <v>8013</v>
      </c>
      <c r="B209" s="1">
        <v>43434</v>
      </c>
      <c r="C209" t="s">
        <v>60</v>
      </c>
      <c r="D209" s="2">
        <v>43424.372824074075</v>
      </c>
      <c r="E209" t="s">
        <v>85</v>
      </c>
      <c r="H209" t="s">
        <v>8014</v>
      </c>
      <c r="J209" t="s">
        <v>8015</v>
      </c>
      <c r="L209" t="s">
        <v>6424</v>
      </c>
      <c r="M209" t="s">
        <v>753</v>
      </c>
      <c r="N209">
        <v>22079</v>
      </c>
      <c r="O209" t="s">
        <v>68</v>
      </c>
      <c r="Q209" t="s">
        <v>8016</v>
      </c>
      <c r="S209" t="s">
        <v>71</v>
      </c>
      <c r="T209" t="s">
        <v>793</v>
      </c>
      <c r="U209" t="s">
        <v>1265</v>
      </c>
      <c r="V209" t="s">
        <v>184</v>
      </c>
      <c r="W209" t="s">
        <v>90</v>
      </c>
      <c r="X209" t="s">
        <v>754</v>
      </c>
      <c r="Y209" t="str">
        <f>"37-3011"</f>
        <v>37-3011</v>
      </c>
      <c r="Z209" t="s">
        <v>454</v>
      </c>
      <c r="AA209">
        <v>561730</v>
      </c>
      <c r="AB209">
        <v>10</v>
      </c>
      <c r="AD209" t="s">
        <v>77</v>
      </c>
      <c r="AE209" t="s">
        <v>96</v>
      </c>
      <c r="AF209">
        <v>40</v>
      </c>
      <c r="AG209" s="3">
        <v>0.29166666666666669</v>
      </c>
      <c r="AH209" s="3">
        <v>0.72916666666666663</v>
      </c>
      <c r="AI209" s="4">
        <v>15.39</v>
      </c>
      <c r="AJ209">
        <v>23.09</v>
      </c>
      <c r="AK209">
        <v>24.59</v>
      </c>
      <c r="AL209" t="s">
        <v>79</v>
      </c>
      <c r="AM209" t="s">
        <v>80</v>
      </c>
      <c r="AO209" t="s">
        <v>81</v>
      </c>
      <c r="AR209" t="s">
        <v>80</v>
      </c>
      <c r="AT209" t="s">
        <v>80</v>
      </c>
      <c r="AW209" t="s">
        <v>80</v>
      </c>
      <c r="AY209" t="s">
        <v>6424</v>
      </c>
      <c r="AZ209" t="s">
        <v>2708</v>
      </c>
      <c r="BA209" t="s">
        <v>753</v>
      </c>
      <c r="BB209">
        <v>22079</v>
      </c>
      <c r="BC209" t="s">
        <v>77</v>
      </c>
    </row>
    <row r="210" spans="1:55" x14ac:dyDescent="0.25">
      <c r="A210" t="s">
        <v>3125</v>
      </c>
      <c r="B210" s="1">
        <v>43398</v>
      </c>
      <c r="C210" t="s">
        <v>60</v>
      </c>
      <c r="D210" s="2">
        <v>43370.63008101852</v>
      </c>
      <c r="E210" t="s">
        <v>115</v>
      </c>
      <c r="H210" t="s">
        <v>3126</v>
      </c>
      <c r="I210" t="s">
        <v>3127</v>
      </c>
      <c r="J210" t="s">
        <v>3128</v>
      </c>
      <c r="L210" t="s">
        <v>636</v>
      </c>
      <c r="M210" t="s">
        <v>90</v>
      </c>
      <c r="N210">
        <v>77066</v>
      </c>
      <c r="O210" t="s">
        <v>68</v>
      </c>
      <c r="Q210" t="s">
        <v>3129</v>
      </c>
      <c r="S210" t="s">
        <v>80</v>
      </c>
      <c r="U210" t="s">
        <v>108</v>
      </c>
      <c r="X210" t="s">
        <v>3130</v>
      </c>
      <c r="Y210" t="str">
        <f>"47-2121"</f>
        <v>47-2121</v>
      </c>
      <c r="Z210" t="s">
        <v>3131</v>
      </c>
      <c r="AA210">
        <v>238150</v>
      </c>
      <c r="AB210">
        <v>1</v>
      </c>
      <c r="AD210" t="s">
        <v>77</v>
      </c>
      <c r="AE210" t="s">
        <v>438</v>
      </c>
      <c r="AF210">
        <v>40</v>
      </c>
      <c r="AG210" s="3">
        <v>0.29166666666666669</v>
      </c>
      <c r="AH210" s="3">
        <v>0.66666666666666663</v>
      </c>
      <c r="AI210" s="4">
        <v>19.03</v>
      </c>
      <c r="AL210" t="s">
        <v>79</v>
      </c>
      <c r="AM210" t="s">
        <v>80</v>
      </c>
      <c r="AO210" t="s">
        <v>81</v>
      </c>
      <c r="AR210" t="s">
        <v>80</v>
      </c>
      <c r="AT210" t="s">
        <v>80</v>
      </c>
      <c r="AW210" t="s">
        <v>71</v>
      </c>
      <c r="AX210">
        <v>72</v>
      </c>
      <c r="AY210" t="s">
        <v>636</v>
      </c>
      <c r="AZ210" t="s">
        <v>3132</v>
      </c>
      <c r="BA210" t="s">
        <v>90</v>
      </c>
      <c r="BB210">
        <v>77066</v>
      </c>
      <c r="BC210" t="s">
        <v>77</v>
      </c>
    </row>
    <row r="211" spans="1:55" x14ac:dyDescent="0.25">
      <c r="A211" t="s">
        <v>2301</v>
      </c>
      <c r="B211" s="1">
        <v>43448</v>
      </c>
      <c r="C211" t="s">
        <v>60</v>
      </c>
      <c r="D211" s="2">
        <v>43435.001597222225</v>
      </c>
      <c r="E211" t="s">
        <v>85</v>
      </c>
      <c r="H211" t="s">
        <v>2302</v>
      </c>
      <c r="J211" t="s">
        <v>2303</v>
      </c>
      <c r="L211" t="s">
        <v>539</v>
      </c>
      <c r="M211" t="s">
        <v>90</v>
      </c>
      <c r="N211">
        <v>78217</v>
      </c>
      <c r="O211" t="s">
        <v>68</v>
      </c>
      <c r="Q211" t="s">
        <v>2304</v>
      </c>
      <c r="S211" t="s">
        <v>71</v>
      </c>
      <c r="T211" t="s">
        <v>793</v>
      </c>
      <c r="U211" t="s">
        <v>1265</v>
      </c>
      <c r="V211" t="s">
        <v>184</v>
      </c>
      <c r="W211" t="s">
        <v>90</v>
      </c>
      <c r="X211" t="s">
        <v>2305</v>
      </c>
      <c r="Y211" t="str">
        <f>"37-3011"</f>
        <v>37-3011</v>
      </c>
      <c r="Z211" t="s">
        <v>454</v>
      </c>
      <c r="AA211">
        <v>561730</v>
      </c>
      <c r="AB211">
        <v>18</v>
      </c>
      <c r="AD211" t="s">
        <v>77</v>
      </c>
      <c r="AE211" t="s">
        <v>96</v>
      </c>
      <c r="AF211">
        <v>40</v>
      </c>
      <c r="AG211" s="3">
        <v>0.33333333333333331</v>
      </c>
      <c r="AH211" s="3">
        <v>0.70833333333333337</v>
      </c>
      <c r="AI211" s="4">
        <v>13.02</v>
      </c>
      <c r="AJ211">
        <v>19.53</v>
      </c>
      <c r="AK211">
        <v>21</v>
      </c>
      <c r="AL211" t="s">
        <v>79</v>
      </c>
      <c r="AM211" t="s">
        <v>80</v>
      </c>
      <c r="AO211" t="s">
        <v>81</v>
      </c>
      <c r="AR211" t="s">
        <v>80</v>
      </c>
      <c r="AT211" t="s">
        <v>80</v>
      </c>
      <c r="AW211" t="s">
        <v>80</v>
      </c>
      <c r="AY211" t="s">
        <v>539</v>
      </c>
      <c r="AZ211" t="s">
        <v>755</v>
      </c>
      <c r="BA211" t="s">
        <v>90</v>
      </c>
      <c r="BB211">
        <v>78217</v>
      </c>
      <c r="BC211" t="s">
        <v>77</v>
      </c>
    </row>
    <row r="212" spans="1:55" x14ac:dyDescent="0.25">
      <c r="A212" t="s">
        <v>2601</v>
      </c>
      <c r="B212" s="1">
        <v>43452</v>
      </c>
      <c r="C212" t="s">
        <v>60</v>
      </c>
      <c r="D212" s="2">
        <v>43435.000011574077</v>
      </c>
      <c r="E212" t="s">
        <v>85</v>
      </c>
      <c r="H212" t="s">
        <v>2602</v>
      </c>
      <c r="J212" t="s">
        <v>2603</v>
      </c>
      <c r="L212" t="s">
        <v>2604</v>
      </c>
      <c r="M212" t="s">
        <v>773</v>
      </c>
      <c r="N212">
        <v>7401</v>
      </c>
      <c r="O212" t="s">
        <v>68</v>
      </c>
      <c r="Q212" t="s">
        <v>2605</v>
      </c>
      <c r="S212" t="s">
        <v>71</v>
      </c>
      <c r="T212" t="s">
        <v>793</v>
      </c>
      <c r="U212" t="s">
        <v>1265</v>
      </c>
      <c r="V212" t="s">
        <v>184</v>
      </c>
      <c r="W212" t="s">
        <v>90</v>
      </c>
      <c r="X212" t="s">
        <v>754</v>
      </c>
      <c r="Y212" t="str">
        <f>"37-3011"</f>
        <v>37-3011</v>
      </c>
      <c r="Z212" t="s">
        <v>454</v>
      </c>
      <c r="AA212">
        <v>561730</v>
      </c>
      <c r="AB212">
        <v>19</v>
      </c>
      <c r="AD212" t="s">
        <v>77</v>
      </c>
      <c r="AE212" t="s">
        <v>96</v>
      </c>
      <c r="AF212">
        <v>40</v>
      </c>
      <c r="AG212" s="3">
        <v>0.30208333333333331</v>
      </c>
      <c r="AH212" s="3">
        <v>0.65625</v>
      </c>
      <c r="AI212" s="4">
        <v>16.809999999999999</v>
      </c>
      <c r="AJ212">
        <v>25.22</v>
      </c>
      <c r="AL212" t="s">
        <v>79</v>
      </c>
      <c r="AM212" t="s">
        <v>80</v>
      </c>
      <c r="AO212" t="s">
        <v>81</v>
      </c>
      <c r="AR212" t="s">
        <v>80</v>
      </c>
      <c r="AT212" t="s">
        <v>80</v>
      </c>
      <c r="AW212" t="s">
        <v>80</v>
      </c>
      <c r="AY212" t="s">
        <v>2604</v>
      </c>
      <c r="AZ212" t="s">
        <v>2606</v>
      </c>
      <c r="BA212" t="s">
        <v>773</v>
      </c>
      <c r="BB212">
        <v>7401</v>
      </c>
      <c r="BC212" t="s">
        <v>77</v>
      </c>
    </row>
    <row r="213" spans="1:55" x14ac:dyDescent="0.25">
      <c r="A213" t="s">
        <v>6067</v>
      </c>
      <c r="B213" s="1">
        <v>43403</v>
      </c>
      <c r="C213" t="s">
        <v>60</v>
      </c>
      <c r="D213" s="2">
        <v>43378.000150462962</v>
      </c>
      <c r="E213" t="s">
        <v>61</v>
      </c>
      <c r="F213" s="1">
        <v>43468</v>
      </c>
      <c r="G213" s="1">
        <v>43772</v>
      </c>
      <c r="H213" t="s">
        <v>6068</v>
      </c>
      <c r="J213" t="s">
        <v>1860</v>
      </c>
      <c r="L213" t="s">
        <v>1863</v>
      </c>
      <c r="M213" t="s">
        <v>261</v>
      </c>
      <c r="N213">
        <v>85339</v>
      </c>
      <c r="O213" t="s">
        <v>68</v>
      </c>
      <c r="Q213" t="s">
        <v>6069</v>
      </c>
      <c r="S213" t="s">
        <v>71</v>
      </c>
      <c r="T213" t="s">
        <v>315</v>
      </c>
      <c r="U213" t="s">
        <v>316</v>
      </c>
      <c r="V213" t="s">
        <v>317</v>
      </c>
      <c r="W213" t="s">
        <v>90</v>
      </c>
      <c r="X213" t="s">
        <v>165</v>
      </c>
      <c r="Y213" t="str">
        <f>"39-3091"</f>
        <v>39-3091</v>
      </c>
      <c r="Z213" t="s">
        <v>166</v>
      </c>
      <c r="AA213">
        <v>713990</v>
      </c>
      <c r="AB213">
        <v>300</v>
      </c>
      <c r="AC213">
        <v>300</v>
      </c>
      <c r="AD213" t="s">
        <v>77</v>
      </c>
      <c r="AE213" t="s">
        <v>78</v>
      </c>
      <c r="AF213">
        <v>35</v>
      </c>
      <c r="AG213" s="3">
        <v>0.41666666666666669</v>
      </c>
      <c r="AH213" s="3">
        <v>0.75</v>
      </c>
      <c r="AI213" s="4">
        <v>9.82</v>
      </c>
      <c r="AJ213">
        <v>14.73</v>
      </c>
      <c r="AK213">
        <v>21.47</v>
      </c>
      <c r="AL213" t="s">
        <v>79</v>
      </c>
      <c r="AM213" t="s">
        <v>80</v>
      </c>
      <c r="AO213" t="s">
        <v>81</v>
      </c>
      <c r="AR213" t="s">
        <v>80</v>
      </c>
      <c r="AT213" t="s">
        <v>80</v>
      </c>
      <c r="AW213" t="s">
        <v>80</v>
      </c>
      <c r="AY213" t="s">
        <v>1863</v>
      </c>
      <c r="AZ213" t="s">
        <v>269</v>
      </c>
      <c r="BA213" t="s">
        <v>261</v>
      </c>
      <c r="BB213">
        <v>85339</v>
      </c>
      <c r="BC213" t="s">
        <v>77</v>
      </c>
    </row>
    <row r="214" spans="1:55" x14ac:dyDescent="0.25">
      <c r="A214" t="s">
        <v>5928</v>
      </c>
      <c r="B214" s="1">
        <v>43404</v>
      </c>
      <c r="C214" t="s">
        <v>60</v>
      </c>
      <c r="D214" s="2">
        <v>43360.712789351855</v>
      </c>
      <c r="E214" t="s">
        <v>61</v>
      </c>
      <c r="F214" s="1">
        <v>43435</v>
      </c>
      <c r="G214" s="1">
        <v>43577</v>
      </c>
      <c r="H214" t="s">
        <v>5929</v>
      </c>
      <c r="I214" t="s">
        <v>69</v>
      </c>
      <c r="J214" t="s">
        <v>5930</v>
      </c>
      <c r="K214" t="s">
        <v>5931</v>
      </c>
      <c r="L214" t="s">
        <v>3840</v>
      </c>
      <c r="M214" t="s">
        <v>67</v>
      </c>
      <c r="N214">
        <v>81620</v>
      </c>
      <c r="O214" t="s">
        <v>68</v>
      </c>
      <c r="Q214" t="s">
        <v>5932</v>
      </c>
      <c r="S214" t="s">
        <v>71</v>
      </c>
      <c r="T214" t="s">
        <v>5933</v>
      </c>
      <c r="U214" t="s">
        <v>5934</v>
      </c>
      <c r="V214" t="s">
        <v>2834</v>
      </c>
      <c r="W214" t="s">
        <v>67</v>
      </c>
      <c r="X214" t="s">
        <v>558</v>
      </c>
      <c r="Y214" t="str">
        <f>"37-2012"</f>
        <v>37-2012</v>
      </c>
      <c r="Z214" t="s">
        <v>268</v>
      </c>
      <c r="AA214">
        <v>531110</v>
      </c>
      <c r="AB214">
        <v>78</v>
      </c>
      <c r="AC214">
        <v>78</v>
      </c>
      <c r="AD214" t="s">
        <v>77</v>
      </c>
      <c r="AE214" t="s">
        <v>96</v>
      </c>
      <c r="AF214">
        <v>35</v>
      </c>
      <c r="AG214" s="3">
        <v>0.33333333333333331</v>
      </c>
      <c r="AH214" s="3">
        <v>0.70833333333333337</v>
      </c>
      <c r="AI214" s="5">
        <v>15</v>
      </c>
      <c r="AJ214">
        <v>22.5</v>
      </c>
      <c r="AK214">
        <v>30</v>
      </c>
      <c r="AL214" t="s">
        <v>79</v>
      </c>
      <c r="AM214" t="s">
        <v>80</v>
      </c>
      <c r="AO214" t="s">
        <v>81</v>
      </c>
      <c r="AR214" t="s">
        <v>80</v>
      </c>
      <c r="AT214" t="s">
        <v>80</v>
      </c>
      <c r="AW214" t="s">
        <v>80</v>
      </c>
      <c r="AY214" t="s">
        <v>3106</v>
      </c>
      <c r="AZ214" t="s">
        <v>82</v>
      </c>
      <c r="BA214" t="s">
        <v>67</v>
      </c>
      <c r="BB214">
        <v>81620</v>
      </c>
      <c r="BC214" t="s">
        <v>77</v>
      </c>
    </row>
    <row r="215" spans="1:55" x14ac:dyDescent="0.25">
      <c r="A215" t="s">
        <v>244</v>
      </c>
      <c r="B215" s="1">
        <v>43382</v>
      </c>
      <c r="C215" t="s">
        <v>60</v>
      </c>
      <c r="D215" s="2">
        <v>43360.550879629627</v>
      </c>
      <c r="E215" t="s">
        <v>130</v>
      </c>
      <c r="F215" s="1">
        <v>43435</v>
      </c>
      <c r="G215" s="1">
        <v>43738</v>
      </c>
      <c r="H215" t="s">
        <v>245</v>
      </c>
      <c r="J215" t="s">
        <v>246</v>
      </c>
      <c r="L215" t="s">
        <v>247</v>
      </c>
      <c r="M215" t="s">
        <v>248</v>
      </c>
      <c r="N215">
        <v>97471</v>
      </c>
      <c r="O215" t="s">
        <v>68</v>
      </c>
      <c r="Q215" t="s">
        <v>249</v>
      </c>
      <c r="S215" t="s">
        <v>71</v>
      </c>
      <c r="T215" t="s">
        <v>250</v>
      </c>
      <c r="U215" t="s">
        <v>251</v>
      </c>
      <c r="V215" t="s">
        <v>252</v>
      </c>
      <c r="W215" t="s">
        <v>253</v>
      </c>
      <c r="X215" t="s">
        <v>254</v>
      </c>
      <c r="Y215" t="str">
        <f>"45-4011"</f>
        <v>45-4011</v>
      </c>
      <c r="Z215" t="s">
        <v>242</v>
      </c>
      <c r="AA215">
        <v>115310</v>
      </c>
      <c r="AB215">
        <v>30</v>
      </c>
      <c r="AC215">
        <v>29</v>
      </c>
      <c r="AD215" t="s">
        <v>77</v>
      </c>
      <c r="AE215" t="s">
        <v>96</v>
      </c>
      <c r="AF215">
        <v>40</v>
      </c>
      <c r="AG215" s="3">
        <v>0.25</v>
      </c>
      <c r="AH215" s="3">
        <v>0.60416666666666663</v>
      </c>
      <c r="AI215" s="4">
        <v>18.010000000000002</v>
      </c>
      <c r="AJ215">
        <v>27.02</v>
      </c>
      <c r="AK215">
        <v>31.05</v>
      </c>
      <c r="AL215" t="s">
        <v>79</v>
      </c>
      <c r="AM215" t="s">
        <v>80</v>
      </c>
      <c r="AO215" t="s">
        <v>81</v>
      </c>
      <c r="AR215" t="s">
        <v>80</v>
      </c>
      <c r="AT215" t="s">
        <v>80</v>
      </c>
      <c r="AW215" t="s">
        <v>80</v>
      </c>
      <c r="AY215" t="s">
        <v>247</v>
      </c>
      <c r="AZ215" t="s">
        <v>255</v>
      </c>
      <c r="BA215" t="s">
        <v>248</v>
      </c>
      <c r="BB215">
        <v>97471</v>
      </c>
      <c r="BC215" t="s">
        <v>77</v>
      </c>
    </row>
    <row r="216" spans="1:55" x14ac:dyDescent="0.25">
      <c r="A216" t="s">
        <v>8235</v>
      </c>
      <c r="B216" s="1">
        <v>43438</v>
      </c>
      <c r="C216" t="s">
        <v>60</v>
      </c>
      <c r="D216" s="2">
        <v>43431.483402777776</v>
      </c>
      <c r="E216" t="s">
        <v>85</v>
      </c>
      <c r="H216" t="s">
        <v>8236</v>
      </c>
      <c r="J216" t="s">
        <v>8237</v>
      </c>
      <c r="L216" t="s">
        <v>1584</v>
      </c>
      <c r="M216" t="s">
        <v>1099</v>
      </c>
      <c r="N216">
        <v>84104</v>
      </c>
      <c r="O216" t="s">
        <v>68</v>
      </c>
      <c r="Q216" t="s">
        <v>8238</v>
      </c>
      <c r="S216" t="s">
        <v>71</v>
      </c>
      <c r="T216" t="s">
        <v>793</v>
      </c>
      <c r="U216" t="s">
        <v>1265</v>
      </c>
      <c r="V216" t="s">
        <v>184</v>
      </c>
      <c r="W216" t="s">
        <v>90</v>
      </c>
      <c r="X216" t="s">
        <v>754</v>
      </c>
      <c r="Y216" t="str">
        <f>"37-3011"</f>
        <v>37-3011</v>
      </c>
      <c r="Z216" t="s">
        <v>454</v>
      </c>
      <c r="AA216">
        <v>561730</v>
      </c>
      <c r="AB216">
        <v>50</v>
      </c>
      <c r="AD216" t="s">
        <v>77</v>
      </c>
      <c r="AE216" t="s">
        <v>78</v>
      </c>
      <c r="AF216">
        <v>40</v>
      </c>
      <c r="AG216" s="3">
        <v>0.29166666666666669</v>
      </c>
      <c r="AH216" s="3">
        <v>0.64583333333333337</v>
      </c>
      <c r="AI216" s="4">
        <v>13.68</v>
      </c>
      <c r="AJ216">
        <v>20.52</v>
      </c>
      <c r="AK216">
        <v>28.5</v>
      </c>
      <c r="AL216" t="s">
        <v>79</v>
      </c>
      <c r="AM216" t="s">
        <v>80</v>
      </c>
      <c r="AO216" t="s">
        <v>81</v>
      </c>
      <c r="AR216" t="s">
        <v>80</v>
      </c>
      <c r="AT216" t="s">
        <v>71</v>
      </c>
      <c r="AU216">
        <v>1</v>
      </c>
      <c r="AV216" t="s">
        <v>7283</v>
      </c>
      <c r="AW216" t="s">
        <v>71</v>
      </c>
      <c r="AX216">
        <v>2</v>
      </c>
      <c r="AY216" t="s">
        <v>1584</v>
      </c>
      <c r="AZ216" t="s">
        <v>2076</v>
      </c>
      <c r="BA216" t="s">
        <v>1099</v>
      </c>
      <c r="BB216">
        <v>84104</v>
      </c>
      <c r="BC216" t="s">
        <v>77</v>
      </c>
    </row>
    <row r="217" spans="1:55" x14ac:dyDescent="0.25">
      <c r="A217" t="s">
        <v>6879</v>
      </c>
      <c r="B217" s="1">
        <v>43390</v>
      </c>
      <c r="C217" t="s">
        <v>60</v>
      </c>
      <c r="D217" s="2">
        <v>43355.53765046296</v>
      </c>
      <c r="E217" t="s">
        <v>61</v>
      </c>
      <c r="F217" s="1">
        <v>43434</v>
      </c>
      <c r="G217" s="1">
        <v>43556</v>
      </c>
      <c r="H217" t="s">
        <v>6880</v>
      </c>
      <c r="I217" t="s">
        <v>69</v>
      </c>
      <c r="J217" t="s">
        <v>6881</v>
      </c>
      <c r="K217" t="s">
        <v>6882</v>
      </c>
      <c r="L217" t="s">
        <v>6883</v>
      </c>
      <c r="M217" t="s">
        <v>119</v>
      </c>
      <c r="N217">
        <v>33328</v>
      </c>
      <c r="O217" t="s">
        <v>68</v>
      </c>
      <c r="P217" t="s">
        <v>104</v>
      </c>
      <c r="Q217" t="s">
        <v>6884</v>
      </c>
      <c r="S217" t="s">
        <v>71</v>
      </c>
      <c r="T217" t="s">
        <v>334</v>
      </c>
      <c r="U217" t="s">
        <v>335</v>
      </c>
      <c r="V217" t="s">
        <v>336</v>
      </c>
      <c r="W217" t="s">
        <v>336</v>
      </c>
      <c r="X217" t="s">
        <v>337</v>
      </c>
      <c r="Y217" t="str">
        <f>"39-2021"</f>
        <v>39-2021</v>
      </c>
      <c r="Z217" t="s">
        <v>338</v>
      </c>
      <c r="AA217">
        <v>711219</v>
      </c>
      <c r="AB217">
        <v>10</v>
      </c>
      <c r="AC217">
        <v>10</v>
      </c>
      <c r="AD217" t="s">
        <v>77</v>
      </c>
      <c r="AE217" t="s">
        <v>78</v>
      </c>
      <c r="AF217">
        <v>40</v>
      </c>
      <c r="AG217" s="3">
        <v>0.20833333333333334</v>
      </c>
      <c r="AH217" s="3">
        <v>0.54166666666666663</v>
      </c>
      <c r="AI217" s="4">
        <v>12.9</v>
      </c>
      <c r="AJ217">
        <v>19.350000000000001</v>
      </c>
      <c r="AL217" t="s">
        <v>79</v>
      </c>
      <c r="AM217" t="s">
        <v>80</v>
      </c>
      <c r="AO217" t="s">
        <v>81</v>
      </c>
      <c r="AR217" t="s">
        <v>80</v>
      </c>
      <c r="AT217" t="s">
        <v>80</v>
      </c>
      <c r="AW217" t="s">
        <v>71</v>
      </c>
      <c r="AX217">
        <v>1</v>
      </c>
      <c r="AY217" t="s">
        <v>1548</v>
      </c>
      <c r="AZ217" t="s">
        <v>3029</v>
      </c>
      <c r="BA217" t="s">
        <v>119</v>
      </c>
      <c r="BB217">
        <v>33472</v>
      </c>
      <c r="BC217" t="s">
        <v>83</v>
      </c>
    </row>
    <row r="218" spans="1:55" x14ac:dyDescent="0.25">
      <c r="A218" t="s">
        <v>5097</v>
      </c>
      <c r="B218" s="1">
        <v>43403</v>
      </c>
      <c r="C218" t="s">
        <v>60</v>
      </c>
      <c r="D218" s="2">
        <v>43335.974212962959</v>
      </c>
      <c r="E218" t="s">
        <v>130</v>
      </c>
      <c r="F218" s="1">
        <v>43416</v>
      </c>
      <c r="G218" s="1">
        <v>43647</v>
      </c>
      <c r="H218" t="s">
        <v>5098</v>
      </c>
      <c r="J218" t="s">
        <v>5099</v>
      </c>
      <c r="L218" t="s">
        <v>5100</v>
      </c>
      <c r="M218" t="s">
        <v>261</v>
      </c>
      <c r="N218">
        <v>85621</v>
      </c>
      <c r="O218" t="s">
        <v>68</v>
      </c>
      <c r="Q218" t="s">
        <v>5101</v>
      </c>
      <c r="S218" t="s">
        <v>71</v>
      </c>
      <c r="T218" t="s">
        <v>5102</v>
      </c>
      <c r="U218" t="s">
        <v>5103</v>
      </c>
      <c r="V218" t="s">
        <v>5100</v>
      </c>
      <c r="W218" t="s">
        <v>261</v>
      </c>
      <c r="X218" t="s">
        <v>944</v>
      </c>
      <c r="Y218" t="str">
        <f>"53-7064"</f>
        <v>53-7064</v>
      </c>
      <c r="Z218" t="s">
        <v>125</v>
      </c>
      <c r="AA218">
        <v>3114</v>
      </c>
      <c r="AB218">
        <v>17</v>
      </c>
      <c r="AC218">
        <v>15</v>
      </c>
      <c r="AD218" t="s">
        <v>77</v>
      </c>
      <c r="AE218" t="s">
        <v>78</v>
      </c>
      <c r="AF218">
        <v>40</v>
      </c>
      <c r="AG218" s="3">
        <v>0.33333333333333331</v>
      </c>
      <c r="AH218" s="3">
        <v>0.70833333333333337</v>
      </c>
      <c r="AI218" s="4">
        <v>11.05</v>
      </c>
      <c r="AJ218">
        <v>16.579999999999998</v>
      </c>
      <c r="AK218">
        <v>0</v>
      </c>
      <c r="AL218" t="s">
        <v>79</v>
      </c>
      <c r="AM218" t="s">
        <v>80</v>
      </c>
      <c r="AO218" t="s">
        <v>81</v>
      </c>
      <c r="AR218" t="s">
        <v>80</v>
      </c>
      <c r="AT218" t="s">
        <v>80</v>
      </c>
      <c r="AW218" t="s">
        <v>80</v>
      </c>
      <c r="AY218" t="s">
        <v>5100</v>
      </c>
      <c r="AZ218" t="s">
        <v>5104</v>
      </c>
      <c r="BA218" t="s">
        <v>261</v>
      </c>
      <c r="BB218">
        <v>85621</v>
      </c>
      <c r="BC218" t="s">
        <v>83</v>
      </c>
    </row>
    <row r="219" spans="1:55" x14ac:dyDescent="0.25">
      <c r="A219" t="s">
        <v>1858</v>
      </c>
      <c r="B219" s="1">
        <v>43403</v>
      </c>
      <c r="C219" t="s">
        <v>60</v>
      </c>
      <c r="D219" s="2">
        <v>43378.000740740739</v>
      </c>
      <c r="E219" t="s">
        <v>61</v>
      </c>
      <c r="F219" s="1">
        <v>43468</v>
      </c>
      <c r="G219" s="1">
        <v>43772</v>
      </c>
      <c r="H219" t="s">
        <v>1859</v>
      </c>
      <c r="J219" t="s">
        <v>1860</v>
      </c>
      <c r="L219" t="s">
        <v>1861</v>
      </c>
      <c r="M219" t="s">
        <v>261</v>
      </c>
      <c r="N219">
        <v>85339</v>
      </c>
      <c r="O219" t="s">
        <v>68</v>
      </c>
      <c r="Q219" t="s">
        <v>1862</v>
      </c>
      <c r="S219" t="s">
        <v>71</v>
      </c>
      <c r="T219" t="s">
        <v>315</v>
      </c>
      <c r="U219" t="s">
        <v>316</v>
      </c>
      <c r="V219" t="s">
        <v>317</v>
      </c>
      <c r="W219" t="s">
        <v>90</v>
      </c>
      <c r="X219" t="s">
        <v>165</v>
      </c>
      <c r="Y219" t="str">
        <f>"39-3091"</f>
        <v>39-3091</v>
      </c>
      <c r="Z219" t="s">
        <v>166</v>
      </c>
      <c r="AA219">
        <v>713990</v>
      </c>
      <c r="AB219">
        <v>25</v>
      </c>
      <c r="AC219">
        <v>25</v>
      </c>
      <c r="AD219" t="s">
        <v>77</v>
      </c>
      <c r="AE219" t="s">
        <v>78</v>
      </c>
      <c r="AF219">
        <v>35</v>
      </c>
      <c r="AG219" s="3">
        <v>0.41666666666666669</v>
      </c>
      <c r="AH219" s="3">
        <v>0.75</v>
      </c>
      <c r="AI219" s="4">
        <v>9.82</v>
      </c>
      <c r="AJ219">
        <v>14.73</v>
      </c>
      <c r="AK219">
        <v>21.47</v>
      </c>
      <c r="AL219" t="s">
        <v>79</v>
      </c>
      <c r="AM219" t="s">
        <v>80</v>
      </c>
      <c r="AO219" t="s">
        <v>81</v>
      </c>
      <c r="AR219" t="s">
        <v>80</v>
      </c>
      <c r="AT219" t="s">
        <v>80</v>
      </c>
      <c r="AW219" t="s">
        <v>80</v>
      </c>
      <c r="AY219" t="s">
        <v>1863</v>
      </c>
      <c r="AZ219" t="s">
        <v>269</v>
      </c>
      <c r="BA219" t="s">
        <v>261</v>
      </c>
      <c r="BB219">
        <v>85339</v>
      </c>
      <c r="BC219" t="s">
        <v>77</v>
      </c>
    </row>
    <row r="220" spans="1:55" x14ac:dyDescent="0.25">
      <c r="A220" t="s">
        <v>1824</v>
      </c>
      <c r="B220" s="1">
        <v>43397</v>
      </c>
      <c r="C220" t="s">
        <v>60</v>
      </c>
      <c r="D220" s="2">
        <v>43342.668182870373</v>
      </c>
      <c r="E220" t="s">
        <v>115</v>
      </c>
      <c r="H220" t="s">
        <v>1825</v>
      </c>
      <c r="J220" t="s">
        <v>1826</v>
      </c>
      <c r="L220" t="s">
        <v>1827</v>
      </c>
      <c r="M220" t="s">
        <v>180</v>
      </c>
      <c r="N220">
        <v>19030</v>
      </c>
      <c r="O220" t="s">
        <v>68</v>
      </c>
      <c r="Q220" t="s">
        <v>1828</v>
      </c>
      <c r="S220" t="s">
        <v>71</v>
      </c>
      <c r="T220" t="s">
        <v>1829</v>
      </c>
      <c r="U220" t="s">
        <v>1830</v>
      </c>
      <c r="V220" t="s">
        <v>772</v>
      </c>
      <c r="W220" t="s">
        <v>773</v>
      </c>
      <c r="X220" t="s">
        <v>1831</v>
      </c>
      <c r="Y220" t="str">
        <f>"37-2011"</f>
        <v>37-2011</v>
      </c>
      <c r="Z220" t="s">
        <v>1297</v>
      </c>
      <c r="AA220">
        <v>237310</v>
      </c>
      <c r="AB220">
        <v>6</v>
      </c>
      <c r="AD220" t="s">
        <v>77</v>
      </c>
      <c r="AE220" t="s">
        <v>96</v>
      </c>
      <c r="AF220">
        <v>35</v>
      </c>
      <c r="AG220" s="3">
        <v>0.25</v>
      </c>
      <c r="AH220" s="3">
        <v>0.83333333333333337</v>
      </c>
      <c r="AI220" s="4">
        <v>15.18</v>
      </c>
      <c r="AJ220">
        <v>22.77</v>
      </c>
      <c r="AL220" t="s">
        <v>79</v>
      </c>
      <c r="AM220" t="s">
        <v>80</v>
      </c>
      <c r="AO220" t="s">
        <v>81</v>
      </c>
      <c r="AP220" t="s">
        <v>104</v>
      </c>
      <c r="AQ220" t="s">
        <v>104</v>
      </c>
      <c r="AR220" t="s">
        <v>80</v>
      </c>
      <c r="AT220" t="s">
        <v>80</v>
      </c>
      <c r="AW220" t="s">
        <v>80</v>
      </c>
      <c r="AY220" t="s">
        <v>1827</v>
      </c>
      <c r="AZ220" t="s">
        <v>1032</v>
      </c>
      <c r="BA220" t="s">
        <v>180</v>
      </c>
      <c r="BB220">
        <v>19030</v>
      </c>
      <c r="BC220" t="s">
        <v>77</v>
      </c>
    </row>
    <row r="221" spans="1:55" x14ac:dyDescent="0.25">
      <c r="A221" t="s">
        <v>4719</v>
      </c>
      <c r="B221" s="1">
        <v>43441</v>
      </c>
      <c r="C221" t="s">
        <v>60</v>
      </c>
      <c r="D221" s="2">
        <v>43407.00708333333</v>
      </c>
      <c r="E221" t="s">
        <v>757</v>
      </c>
      <c r="F221" s="1">
        <v>43497</v>
      </c>
      <c r="G221" s="1">
        <v>43770</v>
      </c>
      <c r="H221" t="s">
        <v>4720</v>
      </c>
      <c r="J221" t="s">
        <v>4721</v>
      </c>
      <c r="L221" t="s">
        <v>621</v>
      </c>
      <c r="M221" t="s">
        <v>1752</v>
      </c>
      <c r="N221">
        <v>83001</v>
      </c>
      <c r="O221" t="s">
        <v>68</v>
      </c>
      <c r="Q221" t="s">
        <v>4722</v>
      </c>
      <c r="S221" t="s">
        <v>71</v>
      </c>
      <c r="T221" t="s">
        <v>250</v>
      </c>
      <c r="U221" t="s">
        <v>251</v>
      </c>
      <c r="V221" t="s">
        <v>252</v>
      </c>
      <c r="W221" t="s">
        <v>253</v>
      </c>
      <c r="X221" t="s">
        <v>754</v>
      </c>
      <c r="Y221" t="str">
        <f>"37-3011"</f>
        <v>37-3011</v>
      </c>
      <c r="Z221" t="s">
        <v>454</v>
      </c>
      <c r="AA221">
        <v>561730</v>
      </c>
      <c r="AB221">
        <v>9</v>
      </c>
      <c r="AC221">
        <v>9</v>
      </c>
      <c r="AD221" t="s">
        <v>77</v>
      </c>
      <c r="AE221" t="s">
        <v>96</v>
      </c>
      <c r="AF221">
        <v>40</v>
      </c>
      <c r="AG221" s="3">
        <v>0.33333333333333331</v>
      </c>
      <c r="AH221" s="3">
        <v>0.70833333333333337</v>
      </c>
      <c r="AI221" s="4">
        <v>16.36</v>
      </c>
      <c r="AJ221">
        <v>24.54</v>
      </c>
      <c r="AL221" t="s">
        <v>79</v>
      </c>
      <c r="AM221" t="s">
        <v>80</v>
      </c>
      <c r="AO221" t="s">
        <v>81</v>
      </c>
      <c r="AR221" t="s">
        <v>80</v>
      </c>
      <c r="AT221" t="s">
        <v>80</v>
      </c>
      <c r="AW221" t="s">
        <v>80</v>
      </c>
      <c r="AY221" t="s">
        <v>621</v>
      </c>
      <c r="AZ221" t="s">
        <v>4723</v>
      </c>
      <c r="BA221" t="s">
        <v>1752</v>
      </c>
      <c r="BB221">
        <v>83001</v>
      </c>
      <c r="BC221" t="s">
        <v>77</v>
      </c>
    </row>
    <row r="222" spans="1:55" x14ac:dyDescent="0.25">
      <c r="A222" t="s">
        <v>1933</v>
      </c>
      <c r="B222" s="1">
        <v>43384</v>
      </c>
      <c r="C222" t="s">
        <v>60</v>
      </c>
      <c r="D222" s="2">
        <v>43339.475069444445</v>
      </c>
      <c r="E222" t="s">
        <v>115</v>
      </c>
      <c r="H222" t="s">
        <v>1934</v>
      </c>
      <c r="J222" t="s">
        <v>1935</v>
      </c>
      <c r="L222" t="s">
        <v>1936</v>
      </c>
      <c r="M222" t="s">
        <v>1099</v>
      </c>
      <c r="N222">
        <v>84040</v>
      </c>
      <c r="O222" t="s">
        <v>68</v>
      </c>
      <c r="Q222" t="s">
        <v>1937</v>
      </c>
      <c r="S222" t="s">
        <v>71</v>
      </c>
      <c r="T222" t="s">
        <v>1938</v>
      </c>
      <c r="U222" t="s">
        <v>1939</v>
      </c>
      <c r="V222" t="s">
        <v>1584</v>
      </c>
      <c r="W222" t="s">
        <v>1099</v>
      </c>
      <c r="X222" t="s">
        <v>1940</v>
      </c>
      <c r="Y222" t="str">
        <f>"47-2031"</f>
        <v>47-2031</v>
      </c>
      <c r="Z222" t="s">
        <v>382</v>
      </c>
      <c r="AA222">
        <v>238130</v>
      </c>
      <c r="AB222">
        <v>20</v>
      </c>
      <c r="AD222" t="s">
        <v>77</v>
      </c>
      <c r="AE222" t="s">
        <v>438</v>
      </c>
      <c r="AF222">
        <v>40</v>
      </c>
      <c r="AG222" s="3">
        <v>0.29166666666666669</v>
      </c>
      <c r="AH222" s="3">
        <v>0.66666666666666663</v>
      </c>
      <c r="AI222" s="4">
        <v>20.22</v>
      </c>
      <c r="AL222" t="s">
        <v>79</v>
      </c>
      <c r="AM222" t="s">
        <v>80</v>
      </c>
      <c r="AO222" t="s">
        <v>81</v>
      </c>
      <c r="AR222" t="s">
        <v>80</v>
      </c>
      <c r="AT222" t="s">
        <v>80</v>
      </c>
      <c r="AW222" t="s">
        <v>80</v>
      </c>
      <c r="AY222" t="s">
        <v>1936</v>
      </c>
      <c r="AZ222" t="s">
        <v>1941</v>
      </c>
      <c r="BA222" t="s">
        <v>1099</v>
      </c>
      <c r="BB222">
        <v>84040</v>
      </c>
      <c r="BC222" t="s">
        <v>77</v>
      </c>
    </row>
    <row r="223" spans="1:55" x14ac:dyDescent="0.25">
      <c r="A223" t="s">
        <v>1305</v>
      </c>
      <c r="B223" s="1">
        <v>43453</v>
      </c>
      <c r="C223" t="s">
        <v>60</v>
      </c>
      <c r="D223" s="2">
        <v>43446.405868055554</v>
      </c>
      <c r="E223" t="s">
        <v>85</v>
      </c>
      <c r="H223" t="s">
        <v>1306</v>
      </c>
      <c r="J223" t="s">
        <v>1307</v>
      </c>
      <c r="L223" t="s">
        <v>1308</v>
      </c>
      <c r="M223" t="s">
        <v>592</v>
      </c>
      <c r="N223">
        <v>37087</v>
      </c>
      <c r="O223" t="s">
        <v>68</v>
      </c>
      <c r="Q223" t="s">
        <v>1309</v>
      </c>
      <c r="S223" t="s">
        <v>71</v>
      </c>
      <c r="T223" t="s">
        <v>793</v>
      </c>
      <c r="U223" t="s">
        <v>1265</v>
      </c>
      <c r="V223" t="s">
        <v>184</v>
      </c>
      <c r="W223" t="s">
        <v>90</v>
      </c>
      <c r="X223" t="s">
        <v>1310</v>
      </c>
      <c r="Y223" t="str">
        <f>"37-3011"</f>
        <v>37-3011</v>
      </c>
      <c r="Z223" t="s">
        <v>454</v>
      </c>
      <c r="AA223">
        <v>561730</v>
      </c>
      <c r="AB223">
        <v>12</v>
      </c>
      <c r="AD223" t="s">
        <v>77</v>
      </c>
      <c r="AE223" t="s">
        <v>96</v>
      </c>
      <c r="AF223">
        <v>40</v>
      </c>
      <c r="AG223" s="3">
        <v>0.29166666666666669</v>
      </c>
      <c r="AH223" s="3">
        <v>0.66666666666666663</v>
      </c>
      <c r="AI223" s="4">
        <v>12.56</v>
      </c>
      <c r="AJ223">
        <v>18.84</v>
      </c>
      <c r="AK223">
        <v>19.100000000000001</v>
      </c>
      <c r="AL223" t="s">
        <v>79</v>
      </c>
      <c r="AM223" t="s">
        <v>80</v>
      </c>
      <c r="AO223" t="s">
        <v>81</v>
      </c>
      <c r="AR223" t="s">
        <v>80</v>
      </c>
      <c r="AT223" t="s">
        <v>80</v>
      </c>
      <c r="AW223" t="s">
        <v>80</v>
      </c>
      <c r="AY223" t="s">
        <v>1308</v>
      </c>
      <c r="AZ223" t="s">
        <v>1311</v>
      </c>
      <c r="BA223" t="s">
        <v>592</v>
      </c>
      <c r="BB223">
        <v>37087</v>
      </c>
      <c r="BC223" t="s">
        <v>77</v>
      </c>
    </row>
    <row r="224" spans="1:55" x14ac:dyDescent="0.25">
      <c r="A224" t="s">
        <v>6835</v>
      </c>
      <c r="B224" s="1">
        <v>43375</v>
      </c>
      <c r="C224" t="s">
        <v>60</v>
      </c>
      <c r="D224" s="2">
        <v>43345.001875000002</v>
      </c>
      <c r="E224" t="s">
        <v>61</v>
      </c>
      <c r="F224" s="1">
        <v>43435</v>
      </c>
      <c r="G224" s="1">
        <v>43738</v>
      </c>
      <c r="H224" t="s">
        <v>6836</v>
      </c>
      <c r="I224" t="s">
        <v>6837</v>
      </c>
      <c r="J224" t="s">
        <v>6838</v>
      </c>
      <c r="L224" t="s">
        <v>850</v>
      </c>
      <c r="M224" t="s">
        <v>67</v>
      </c>
      <c r="N224">
        <v>80424</v>
      </c>
      <c r="O224" t="s">
        <v>68</v>
      </c>
      <c r="Q224" t="s">
        <v>6839</v>
      </c>
      <c r="S224" t="s">
        <v>71</v>
      </c>
      <c r="T224" t="s">
        <v>724</v>
      </c>
      <c r="U224" t="s">
        <v>316</v>
      </c>
      <c r="V224" t="s">
        <v>317</v>
      </c>
      <c r="W224" t="s">
        <v>90</v>
      </c>
      <c r="X224" t="s">
        <v>558</v>
      </c>
      <c r="Y224" t="str">
        <f>"37-2012"</f>
        <v>37-2012</v>
      </c>
      <c r="Z224" t="s">
        <v>268</v>
      </c>
      <c r="AA224">
        <v>72111</v>
      </c>
      <c r="AB224">
        <v>6</v>
      </c>
      <c r="AC224">
        <v>6</v>
      </c>
      <c r="AD224" t="s">
        <v>77</v>
      </c>
      <c r="AE224" t="s">
        <v>96</v>
      </c>
      <c r="AF224">
        <v>35</v>
      </c>
      <c r="AG224" s="3">
        <v>0.35416666666666669</v>
      </c>
      <c r="AH224" s="3">
        <v>0.70833333333333337</v>
      </c>
      <c r="AI224" s="4">
        <v>14.73</v>
      </c>
      <c r="AJ224">
        <v>22.1</v>
      </c>
      <c r="AK224">
        <v>22.1</v>
      </c>
      <c r="AL224" t="s">
        <v>79</v>
      </c>
      <c r="AM224" t="s">
        <v>80</v>
      </c>
      <c r="AO224" t="s">
        <v>81</v>
      </c>
      <c r="AR224" t="s">
        <v>80</v>
      </c>
      <c r="AT224" t="s">
        <v>80</v>
      </c>
      <c r="AW224" t="s">
        <v>71</v>
      </c>
      <c r="AX224">
        <v>3</v>
      </c>
      <c r="AY224" t="s">
        <v>850</v>
      </c>
      <c r="AZ224" t="s">
        <v>851</v>
      </c>
      <c r="BA224" t="s">
        <v>67</v>
      </c>
      <c r="BB224">
        <v>80424</v>
      </c>
      <c r="BC224" t="s">
        <v>83</v>
      </c>
    </row>
    <row r="225" spans="1:57" x14ac:dyDescent="0.25">
      <c r="A225" t="s">
        <v>6571</v>
      </c>
      <c r="B225" s="1">
        <v>43448</v>
      </c>
      <c r="C225" t="s">
        <v>60</v>
      </c>
      <c r="D225" s="2">
        <v>43417.000104166669</v>
      </c>
      <c r="E225" t="s">
        <v>757</v>
      </c>
      <c r="F225" s="1">
        <v>43507</v>
      </c>
      <c r="G225" s="1">
        <v>43809</v>
      </c>
      <c r="H225" t="s">
        <v>6572</v>
      </c>
      <c r="J225" t="s">
        <v>6573</v>
      </c>
      <c r="K225" t="s">
        <v>6574</v>
      </c>
      <c r="L225" t="s">
        <v>4782</v>
      </c>
      <c r="M225" t="s">
        <v>90</v>
      </c>
      <c r="N225">
        <v>76040</v>
      </c>
      <c r="O225" t="s">
        <v>68</v>
      </c>
      <c r="Q225" t="s">
        <v>6575</v>
      </c>
      <c r="S225" t="s">
        <v>71</v>
      </c>
      <c r="T225" t="s">
        <v>793</v>
      </c>
      <c r="U225" t="s">
        <v>1265</v>
      </c>
      <c r="V225" t="s">
        <v>184</v>
      </c>
      <c r="W225" t="s">
        <v>90</v>
      </c>
      <c r="X225" t="s">
        <v>754</v>
      </c>
      <c r="Y225" t="str">
        <f>"37-3011"</f>
        <v>37-3011</v>
      </c>
      <c r="Z225" t="s">
        <v>454</v>
      </c>
      <c r="AA225">
        <v>561730</v>
      </c>
      <c r="AB225">
        <v>27</v>
      </c>
      <c r="AC225">
        <v>27</v>
      </c>
      <c r="AD225" t="s">
        <v>77</v>
      </c>
      <c r="AE225" t="s">
        <v>96</v>
      </c>
      <c r="AF225">
        <v>40</v>
      </c>
      <c r="AG225" s="3">
        <v>0.29166666666666669</v>
      </c>
      <c r="AH225" s="3">
        <v>0.70833333333333337</v>
      </c>
      <c r="AI225" s="4">
        <v>13.94</v>
      </c>
      <c r="AJ225">
        <v>20.91</v>
      </c>
      <c r="AK225">
        <v>21.75</v>
      </c>
      <c r="AL225" t="s">
        <v>79</v>
      </c>
      <c r="AM225" t="s">
        <v>80</v>
      </c>
      <c r="AO225" t="s">
        <v>81</v>
      </c>
      <c r="AR225" t="s">
        <v>80</v>
      </c>
      <c r="AT225" t="s">
        <v>80</v>
      </c>
      <c r="AW225" t="s">
        <v>80</v>
      </c>
      <c r="AY225" t="s">
        <v>4782</v>
      </c>
      <c r="AZ225" t="s">
        <v>559</v>
      </c>
      <c r="BA225" t="s">
        <v>90</v>
      </c>
      <c r="BB225">
        <v>76040</v>
      </c>
      <c r="BC225" t="s">
        <v>77</v>
      </c>
    </row>
    <row r="226" spans="1:57" x14ac:dyDescent="0.25">
      <c r="A226" t="s">
        <v>2236</v>
      </c>
      <c r="B226" s="1">
        <v>43434</v>
      </c>
      <c r="C226" t="s">
        <v>60</v>
      </c>
      <c r="D226" s="2">
        <v>43424.374189814815</v>
      </c>
      <c r="E226" t="s">
        <v>85</v>
      </c>
      <c r="H226" t="s">
        <v>2237</v>
      </c>
      <c r="J226" t="s">
        <v>2238</v>
      </c>
      <c r="L226" t="s">
        <v>1785</v>
      </c>
      <c r="M226" t="s">
        <v>90</v>
      </c>
      <c r="N226">
        <v>79763</v>
      </c>
      <c r="O226" t="s">
        <v>68</v>
      </c>
      <c r="Q226" t="s">
        <v>2239</v>
      </c>
      <c r="S226" t="s">
        <v>71</v>
      </c>
      <c r="T226" t="s">
        <v>793</v>
      </c>
      <c r="U226" t="s">
        <v>1265</v>
      </c>
      <c r="V226" t="s">
        <v>184</v>
      </c>
      <c r="W226" t="s">
        <v>90</v>
      </c>
      <c r="X226" t="s">
        <v>2240</v>
      </c>
      <c r="Y226" t="str">
        <f>"47-4051"</f>
        <v>47-4051</v>
      </c>
      <c r="Z226" t="s">
        <v>614</v>
      </c>
      <c r="AA226">
        <v>237310</v>
      </c>
      <c r="AB226">
        <v>23</v>
      </c>
      <c r="AD226" t="s">
        <v>77</v>
      </c>
      <c r="AE226" t="s">
        <v>78</v>
      </c>
      <c r="AF226">
        <v>40</v>
      </c>
      <c r="AG226" s="3">
        <v>0.29166666666666669</v>
      </c>
      <c r="AH226" s="3">
        <v>0.66666666666666663</v>
      </c>
      <c r="AI226" s="4">
        <v>18.170000000000002</v>
      </c>
      <c r="AJ226">
        <v>27.26</v>
      </c>
      <c r="AL226" t="s">
        <v>79</v>
      </c>
      <c r="AM226" t="s">
        <v>80</v>
      </c>
      <c r="AO226" t="s">
        <v>81</v>
      </c>
      <c r="AR226" t="s">
        <v>80</v>
      </c>
      <c r="AT226" t="s">
        <v>80</v>
      </c>
      <c r="AW226" t="s">
        <v>80</v>
      </c>
      <c r="AY226" t="s">
        <v>1785</v>
      </c>
      <c r="AZ226" t="s">
        <v>2241</v>
      </c>
      <c r="BA226" t="s">
        <v>90</v>
      </c>
      <c r="BB226">
        <v>79763</v>
      </c>
      <c r="BC226" t="s">
        <v>77</v>
      </c>
    </row>
    <row r="227" spans="1:57" x14ac:dyDescent="0.25">
      <c r="A227" t="s">
        <v>1816</v>
      </c>
      <c r="B227" s="1">
        <v>43433</v>
      </c>
      <c r="C227" t="s">
        <v>60</v>
      </c>
      <c r="D227" s="2">
        <v>43336.829618055555</v>
      </c>
      <c r="E227" t="s">
        <v>85</v>
      </c>
      <c r="H227" t="s">
        <v>1817</v>
      </c>
      <c r="J227" t="s">
        <v>1818</v>
      </c>
      <c r="L227" t="s">
        <v>1819</v>
      </c>
      <c r="M227" t="s">
        <v>147</v>
      </c>
      <c r="N227">
        <v>98019</v>
      </c>
      <c r="O227" t="s">
        <v>68</v>
      </c>
      <c r="Q227" t="s">
        <v>1820</v>
      </c>
      <c r="S227" t="s">
        <v>71</v>
      </c>
      <c r="T227" t="s">
        <v>1486</v>
      </c>
      <c r="U227" t="s">
        <v>1821</v>
      </c>
      <c r="V227" t="s">
        <v>1487</v>
      </c>
      <c r="W227" t="s">
        <v>147</v>
      </c>
      <c r="X227" t="s">
        <v>1822</v>
      </c>
      <c r="Y227" t="str">
        <f>"53-7064"</f>
        <v>53-7064</v>
      </c>
      <c r="Z227" t="s">
        <v>125</v>
      </c>
      <c r="AA227">
        <v>445299</v>
      </c>
      <c r="AB227">
        <v>23</v>
      </c>
      <c r="AD227" t="s">
        <v>77</v>
      </c>
      <c r="AE227" t="s">
        <v>96</v>
      </c>
      <c r="AF227">
        <v>40</v>
      </c>
      <c r="AG227" s="3">
        <v>0.20833333333333334</v>
      </c>
      <c r="AH227" s="3">
        <v>0.70833333333333337</v>
      </c>
      <c r="AI227" s="4">
        <v>13.22</v>
      </c>
      <c r="AJ227">
        <v>19.829999999999998</v>
      </c>
      <c r="AK227">
        <v>0</v>
      </c>
      <c r="AL227" t="s">
        <v>79</v>
      </c>
      <c r="AM227" t="s">
        <v>80</v>
      </c>
      <c r="AO227" t="s">
        <v>81</v>
      </c>
      <c r="AR227" t="s">
        <v>80</v>
      </c>
      <c r="AT227" t="s">
        <v>80</v>
      </c>
      <c r="AW227" t="s">
        <v>71</v>
      </c>
      <c r="AX227">
        <v>2</v>
      </c>
      <c r="AY227" t="s">
        <v>1819</v>
      </c>
      <c r="AZ227" t="s">
        <v>1823</v>
      </c>
      <c r="BA227" t="s">
        <v>147</v>
      </c>
      <c r="BB227">
        <v>98019</v>
      </c>
      <c r="BC227" t="s">
        <v>83</v>
      </c>
    </row>
    <row r="228" spans="1:57" x14ac:dyDescent="0.25">
      <c r="A228" t="s">
        <v>4598</v>
      </c>
      <c r="B228" s="1">
        <v>43446</v>
      </c>
      <c r="C228" t="s">
        <v>60</v>
      </c>
      <c r="D228" s="2">
        <v>43435.001250000001</v>
      </c>
      <c r="E228" t="s">
        <v>85</v>
      </c>
      <c r="H228" t="s">
        <v>4599</v>
      </c>
      <c r="J228" t="s">
        <v>4600</v>
      </c>
      <c r="K228" t="s">
        <v>4601</v>
      </c>
      <c r="L228" t="s">
        <v>4602</v>
      </c>
      <c r="M228" t="s">
        <v>773</v>
      </c>
      <c r="N228">
        <v>7675</v>
      </c>
      <c r="O228" t="s">
        <v>68</v>
      </c>
      <c r="Q228" t="s">
        <v>4603</v>
      </c>
      <c r="S228" t="s">
        <v>71</v>
      </c>
      <c r="T228" t="s">
        <v>793</v>
      </c>
      <c r="U228" t="s">
        <v>1265</v>
      </c>
      <c r="V228" t="s">
        <v>184</v>
      </c>
      <c r="W228" t="s">
        <v>90</v>
      </c>
      <c r="X228" t="s">
        <v>754</v>
      </c>
      <c r="Y228" t="str">
        <f>"37-3011"</f>
        <v>37-3011</v>
      </c>
      <c r="Z228" t="s">
        <v>454</v>
      </c>
      <c r="AA228">
        <v>561730</v>
      </c>
      <c r="AB228">
        <v>7</v>
      </c>
      <c r="AD228" t="s">
        <v>77</v>
      </c>
      <c r="AE228" t="s">
        <v>78</v>
      </c>
      <c r="AF228">
        <v>40</v>
      </c>
      <c r="AG228" s="3">
        <v>0.29166666666666669</v>
      </c>
      <c r="AH228" s="3">
        <v>0.66666666666666663</v>
      </c>
      <c r="AI228" s="4">
        <v>16.809999999999999</v>
      </c>
      <c r="AJ228">
        <v>25.22</v>
      </c>
      <c r="AL228" t="s">
        <v>79</v>
      </c>
      <c r="AM228" t="s">
        <v>80</v>
      </c>
      <c r="AO228" t="s">
        <v>81</v>
      </c>
      <c r="AR228" t="s">
        <v>80</v>
      </c>
      <c r="AT228" t="s">
        <v>80</v>
      </c>
      <c r="AW228" t="s">
        <v>80</v>
      </c>
      <c r="AY228" t="s">
        <v>4604</v>
      </c>
      <c r="AZ228" t="s">
        <v>2606</v>
      </c>
      <c r="BA228" t="s">
        <v>773</v>
      </c>
      <c r="BB228">
        <v>7628</v>
      </c>
      <c r="BC228" t="s">
        <v>77</v>
      </c>
    </row>
    <row r="229" spans="1:57" x14ac:dyDescent="0.25">
      <c r="A229" t="s">
        <v>5023</v>
      </c>
      <c r="B229" s="1">
        <v>43389</v>
      </c>
      <c r="C229" t="s">
        <v>60</v>
      </c>
      <c r="D229" s="2">
        <v>43336.481793981482</v>
      </c>
      <c r="E229" t="s">
        <v>61</v>
      </c>
      <c r="F229" s="1">
        <v>43411</v>
      </c>
      <c r="G229" s="1">
        <v>43624</v>
      </c>
      <c r="H229" t="s">
        <v>5024</v>
      </c>
      <c r="I229" t="s">
        <v>69</v>
      </c>
      <c r="J229" t="s">
        <v>5025</v>
      </c>
      <c r="K229" t="s">
        <v>5026</v>
      </c>
      <c r="L229" t="s">
        <v>5027</v>
      </c>
      <c r="M229" t="s">
        <v>134</v>
      </c>
      <c r="N229">
        <v>29728</v>
      </c>
      <c r="O229" t="s">
        <v>68</v>
      </c>
      <c r="P229" t="s">
        <v>5026</v>
      </c>
      <c r="Q229" t="s">
        <v>5028</v>
      </c>
      <c r="S229" t="s">
        <v>80</v>
      </c>
      <c r="U229" t="s">
        <v>108</v>
      </c>
      <c r="X229" t="s">
        <v>5029</v>
      </c>
      <c r="Y229" t="str">
        <f>"45-4011"</f>
        <v>45-4011</v>
      </c>
      <c r="Z229" t="s">
        <v>242</v>
      </c>
      <c r="AA229">
        <v>424910</v>
      </c>
      <c r="AB229">
        <v>18</v>
      </c>
      <c r="AC229">
        <v>18</v>
      </c>
      <c r="AD229" t="s">
        <v>77</v>
      </c>
      <c r="AE229" t="s">
        <v>78</v>
      </c>
      <c r="AF229">
        <v>40</v>
      </c>
      <c r="AG229" s="3">
        <v>0.29166666666666669</v>
      </c>
      <c r="AH229" s="3">
        <v>0.66666666666666663</v>
      </c>
      <c r="AI229" s="4">
        <v>12.66</v>
      </c>
      <c r="AJ229">
        <v>18.989999999999998</v>
      </c>
      <c r="AM229" t="s">
        <v>80</v>
      </c>
      <c r="AO229" t="s">
        <v>81</v>
      </c>
      <c r="AP229" t="s">
        <v>5026</v>
      </c>
      <c r="AR229" t="s">
        <v>80</v>
      </c>
      <c r="AT229" t="s">
        <v>80</v>
      </c>
      <c r="AW229" t="s">
        <v>80</v>
      </c>
      <c r="AY229" t="s">
        <v>5027</v>
      </c>
      <c r="AZ229" t="s">
        <v>5030</v>
      </c>
      <c r="BA229" t="s">
        <v>134</v>
      </c>
      <c r="BB229">
        <v>29728</v>
      </c>
      <c r="BC229" t="s">
        <v>77</v>
      </c>
      <c r="BD229" t="s">
        <v>5031</v>
      </c>
      <c r="BE229">
        <v>804181</v>
      </c>
    </row>
    <row r="230" spans="1:57" x14ac:dyDescent="0.25">
      <c r="A230" t="s">
        <v>3682</v>
      </c>
      <c r="B230" s="1">
        <v>43444</v>
      </c>
      <c r="C230" t="s">
        <v>60</v>
      </c>
      <c r="D230" s="2">
        <v>43410.000138888892</v>
      </c>
      <c r="E230" t="s">
        <v>61</v>
      </c>
      <c r="F230" s="1">
        <v>43500</v>
      </c>
      <c r="G230" s="1">
        <v>43799</v>
      </c>
      <c r="H230" t="s">
        <v>3683</v>
      </c>
      <c r="J230" t="s">
        <v>3684</v>
      </c>
      <c r="K230" t="s">
        <v>3685</v>
      </c>
      <c r="L230" t="s">
        <v>3686</v>
      </c>
      <c r="M230" t="s">
        <v>324</v>
      </c>
      <c r="N230">
        <v>72916</v>
      </c>
      <c r="O230" t="s">
        <v>68</v>
      </c>
      <c r="Q230" t="s">
        <v>3687</v>
      </c>
      <c r="S230" t="s">
        <v>71</v>
      </c>
      <c r="T230" t="s">
        <v>793</v>
      </c>
      <c r="U230" t="s">
        <v>1265</v>
      </c>
      <c r="V230" t="s">
        <v>184</v>
      </c>
      <c r="W230" t="s">
        <v>90</v>
      </c>
      <c r="X230" t="s">
        <v>754</v>
      </c>
      <c r="Y230" t="str">
        <f>"37-3011"</f>
        <v>37-3011</v>
      </c>
      <c r="Z230" t="s">
        <v>454</v>
      </c>
      <c r="AA230">
        <v>561730</v>
      </c>
      <c r="AB230">
        <v>37</v>
      </c>
      <c r="AC230">
        <v>37</v>
      </c>
      <c r="AD230" t="s">
        <v>77</v>
      </c>
      <c r="AE230" t="s">
        <v>96</v>
      </c>
      <c r="AF230">
        <v>40</v>
      </c>
      <c r="AG230" s="3">
        <v>0.33333333333333331</v>
      </c>
      <c r="AH230" s="3">
        <v>0.72916666666666663</v>
      </c>
      <c r="AI230" s="4">
        <v>12.49</v>
      </c>
      <c r="AJ230">
        <v>18.739999999999998</v>
      </c>
      <c r="AL230" t="s">
        <v>79</v>
      </c>
      <c r="AM230" t="s">
        <v>80</v>
      </c>
      <c r="AO230" t="s">
        <v>81</v>
      </c>
      <c r="AR230" t="s">
        <v>80</v>
      </c>
      <c r="AT230" t="s">
        <v>80</v>
      </c>
      <c r="AW230" t="s">
        <v>80</v>
      </c>
      <c r="AY230" t="s">
        <v>3686</v>
      </c>
      <c r="AZ230" t="s">
        <v>3688</v>
      </c>
      <c r="BA230" t="s">
        <v>324</v>
      </c>
      <c r="BB230">
        <v>72916</v>
      </c>
      <c r="BC230" t="s">
        <v>77</v>
      </c>
    </row>
    <row r="231" spans="1:57" x14ac:dyDescent="0.25">
      <c r="A231" t="s">
        <v>7821</v>
      </c>
      <c r="B231" s="1">
        <v>43385</v>
      </c>
      <c r="C231" t="s">
        <v>60</v>
      </c>
      <c r="D231" s="2">
        <v>43355.54755787037</v>
      </c>
      <c r="E231" t="s">
        <v>61</v>
      </c>
      <c r="F231" s="1">
        <v>43434</v>
      </c>
      <c r="G231" s="1">
        <v>43556</v>
      </c>
      <c r="H231" t="s">
        <v>7822</v>
      </c>
      <c r="J231" t="s">
        <v>7823</v>
      </c>
      <c r="L231" t="s">
        <v>1546</v>
      </c>
      <c r="M231" t="s">
        <v>336</v>
      </c>
      <c r="N231">
        <v>11001</v>
      </c>
      <c r="O231" t="s">
        <v>68</v>
      </c>
      <c r="Q231" t="s">
        <v>7824</v>
      </c>
      <c r="S231" t="s">
        <v>71</v>
      </c>
      <c r="T231" t="s">
        <v>334</v>
      </c>
      <c r="U231" t="s">
        <v>335</v>
      </c>
      <c r="V231" t="s">
        <v>336</v>
      </c>
      <c r="W231" t="s">
        <v>336</v>
      </c>
      <c r="X231" t="s">
        <v>337</v>
      </c>
      <c r="Y231" t="str">
        <f>"39-2021"</f>
        <v>39-2021</v>
      </c>
      <c r="Z231" t="s">
        <v>338</v>
      </c>
      <c r="AA231">
        <v>711219</v>
      </c>
      <c r="AB231">
        <v>10</v>
      </c>
      <c r="AC231">
        <v>10</v>
      </c>
      <c r="AD231" t="s">
        <v>77</v>
      </c>
      <c r="AE231" t="s">
        <v>78</v>
      </c>
      <c r="AF231">
        <v>40</v>
      </c>
      <c r="AG231" s="3">
        <v>0.20833333333333334</v>
      </c>
      <c r="AH231" s="3">
        <v>0.54166666666666663</v>
      </c>
      <c r="AI231" s="4">
        <v>12.9</v>
      </c>
      <c r="AJ231">
        <v>19.350000000000001</v>
      </c>
      <c r="AL231" t="s">
        <v>79</v>
      </c>
      <c r="AM231" t="s">
        <v>80</v>
      </c>
      <c r="AO231" t="s">
        <v>81</v>
      </c>
      <c r="AR231" t="s">
        <v>80</v>
      </c>
      <c r="AT231" t="s">
        <v>80</v>
      </c>
      <c r="AW231" t="s">
        <v>71</v>
      </c>
      <c r="AX231">
        <v>1</v>
      </c>
      <c r="AY231" t="s">
        <v>1548</v>
      </c>
      <c r="AZ231" t="s">
        <v>1549</v>
      </c>
      <c r="BA231" t="s">
        <v>119</v>
      </c>
      <c r="BB231">
        <v>33472</v>
      </c>
      <c r="BC231" t="s">
        <v>83</v>
      </c>
    </row>
    <row r="232" spans="1:57" x14ac:dyDescent="0.25">
      <c r="A232" t="s">
        <v>8262</v>
      </c>
      <c r="B232" s="1">
        <v>43441</v>
      </c>
      <c r="C232" t="s">
        <v>60</v>
      </c>
      <c r="D232" s="2">
        <v>43424.373831018522</v>
      </c>
      <c r="E232" t="s">
        <v>85</v>
      </c>
      <c r="H232" t="s">
        <v>8263</v>
      </c>
      <c r="J232" t="s">
        <v>8264</v>
      </c>
      <c r="K232" t="s">
        <v>7428</v>
      </c>
      <c r="L232" t="s">
        <v>8265</v>
      </c>
      <c r="M232" t="s">
        <v>152</v>
      </c>
      <c r="N232">
        <v>20854</v>
      </c>
      <c r="O232" t="s">
        <v>68</v>
      </c>
      <c r="Q232" t="s">
        <v>8266</v>
      </c>
      <c r="S232" t="s">
        <v>71</v>
      </c>
      <c r="T232" t="s">
        <v>793</v>
      </c>
      <c r="U232" t="s">
        <v>1265</v>
      </c>
      <c r="V232" t="s">
        <v>184</v>
      </c>
      <c r="W232" t="s">
        <v>90</v>
      </c>
      <c r="X232" t="s">
        <v>754</v>
      </c>
      <c r="Y232" t="str">
        <f>"37-3011"</f>
        <v>37-3011</v>
      </c>
      <c r="Z232" t="s">
        <v>454</v>
      </c>
      <c r="AA232">
        <v>561730</v>
      </c>
      <c r="AB232">
        <v>85</v>
      </c>
      <c r="AD232" t="s">
        <v>77</v>
      </c>
      <c r="AE232" t="s">
        <v>96</v>
      </c>
      <c r="AF232">
        <v>40</v>
      </c>
      <c r="AG232" s="3">
        <v>0.29166666666666669</v>
      </c>
      <c r="AH232" s="3">
        <v>0.66666666666666663</v>
      </c>
      <c r="AI232" s="4">
        <v>14.73</v>
      </c>
      <c r="AJ232">
        <v>22.1</v>
      </c>
      <c r="AL232" t="s">
        <v>79</v>
      </c>
      <c r="AM232" t="s">
        <v>80</v>
      </c>
      <c r="AO232" t="s">
        <v>81</v>
      </c>
      <c r="AR232" t="s">
        <v>80</v>
      </c>
      <c r="AT232" t="s">
        <v>80</v>
      </c>
      <c r="AW232" t="s">
        <v>80</v>
      </c>
      <c r="AY232" t="s">
        <v>8265</v>
      </c>
      <c r="AZ232" t="s">
        <v>187</v>
      </c>
      <c r="BA232" t="s">
        <v>152</v>
      </c>
      <c r="BB232">
        <v>20854</v>
      </c>
      <c r="BC232" t="s">
        <v>77</v>
      </c>
    </row>
    <row r="233" spans="1:57" x14ac:dyDescent="0.25">
      <c r="A233" t="s">
        <v>7324</v>
      </c>
      <c r="B233" s="1">
        <v>43447</v>
      </c>
      <c r="C233" t="s">
        <v>60</v>
      </c>
      <c r="D233" s="2">
        <v>43431.48196759259</v>
      </c>
      <c r="E233" t="s">
        <v>85</v>
      </c>
      <c r="H233" t="s">
        <v>7325</v>
      </c>
      <c r="J233" t="s">
        <v>7326</v>
      </c>
      <c r="K233" t="s">
        <v>7327</v>
      </c>
      <c r="L233" t="s">
        <v>7328</v>
      </c>
      <c r="M233" t="s">
        <v>773</v>
      </c>
      <c r="N233">
        <v>8559</v>
      </c>
      <c r="O233" t="s">
        <v>68</v>
      </c>
      <c r="Q233" t="s">
        <v>7329</v>
      </c>
      <c r="S233" t="s">
        <v>71</v>
      </c>
      <c r="T233" t="s">
        <v>793</v>
      </c>
      <c r="U233" t="s">
        <v>1265</v>
      </c>
      <c r="V233" t="s">
        <v>184</v>
      </c>
      <c r="W233" t="s">
        <v>90</v>
      </c>
      <c r="X233" t="s">
        <v>1310</v>
      </c>
      <c r="Y233" t="str">
        <f>"47-4091"</f>
        <v>47-4091</v>
      </c>
      <c r="Z233" t="s">
        <v>5898</v>
      </c>
      <c r="AA233">
        <v>561730</v>
      </c>
      <c r="AB233">
        <v>4</v>
      </c>
      <c r="AD233" t="s">
        <v>77</v>
      </c>
      <c r="AE233" t="s">
        <v>78</v>
      </c>
      <c r="AF233">
        <v>40</v>
      </c>
      <c r="AG233" s="3">
        <v>0.33333333333333331</v>
      </c>
      <c r="AH233" s="3">
        <v>0.66666666666666663</v>
      </c>
      <c r="AI233" s="4">
        <v>17.260000000000002</v>
      </c>
      <c r="AJ233">
        <v>25.89</v>
      </c>
      <c r="AK233">
        <v>28.5</v>
      </c>
      <c r="AL233" t="s">
        <v>79</v>
      </c>
      <c r="AM233" t="s">
        <v>80</v>
      </c>
      <c r="AO233" t="s">
        <v>81</v>
      </c>
      <c r="AR233" t="s">
        <v>80</v>
      </c>
      <c r="AT233" t="s">
        <v>80</v>
      </c>
      <c r="AW233" t="s">
        <v>80</v>
      </c>
      <c r="AY233" t="s">
        <v>7328</v>
      </c>
      <c r="AZ233" t="s">
        <v>3736</v>
      </c>
      <c r="BA233" t="s">
        <v>773</v>
      </c>
      <c r="BB233">
        <v>8559</v>
      </c>
      <c r="BC233" t="s">
        <v>77</v>
      </c>
    </row>
    <row r="234" spans="1:57" x14ac:dyDescent="0.25">
      <c r="A234" t="s">
        <v>2723</v>
      </c>
      <c r="B234" s="1">
        <v>43460</v>
      </c>
      <c r="C234" t="s">
        <v>60</v>
      </c>
      <c r="D234" s="2">
        <v>43431.480439814812</v>
      </c>
      <c r="E234" t="s">
        <v>85</v>
      </c>
      <c r="H234" t="s">
        <v>2724</v>
      </c>
      <c r="I234" t="s">
        <v>2725</v>
      </c>
      <c r="J234" t="s">
        <v>2726</v>
      </c>
      <c r="L234" t="s">
        <v>2727</v>
      </c>
      <c r="M234" t="s">
        <v>653</v>
      </c>
      <c r="N234">
        <v>66085</v>
      </c>
      <c r="O234" t="s">
        <v>68</v>
      </c>
      <c r="Q234" t="s">
        <v>2728</v>
      </c>
      <c r="S234" t="s">
        <v>71</v>
      </c>
      <c r="T234" t="s">
        <v>793</v>
      </c>
      <c r="U234" t="s">
        <v>1265</v>
      </c>
      <c r="V234" t="s">
        <v>184</v>
      </c>
      <c r="W234" t="s">
        <v>90</v>
      </c>
      <c r="X234" t="s">
        <v>754</v>
      </c>
      <c r="Y234" t="str">
        <f>"37-3011"</f>
        <v>37-3011</v>
      </c>
      <c r="Z234" t="s">
        <v>454</v>
      </c>
      <c r="AA234">
        <v>561730</v>
      </c>
      <c r="AB234">
        <v>18</v>
      </c>
      <c r="AD234" t="s">
        <v>77</v>
      </c>
      <c r="AE234" t="s">
        <v>96</v>
      </c>
      <c r="AF234">
        <v>40</v>
      </c>
      <c r="AG234" s="3">
        <v>0.3125</v>
      </c>
      <c r="AH234" s="3">
        <v>0.6875</v>
      </c>
      <c r="AI234" s="4">
        <v>14.73</v>
      </c>
      <c r="AJ234">
        <v>22.1</v>
      </c>
      <c r="AL234" t="s">
        <v>79</v>
      </c>
      <c r="AM234" t="s">
        <v>80</v>
      </c>
      <c r="AO234" t="s">
        <v>81</v>
      </c>
      <c r="AR234" t="s">
        <v>80</v>
      </c>
      <c r="AT234" t="s">
        <v>80</v>
      </c>
      <c r="AW234" t="s">
        <v>80</v>
      </c>
      <c r="AY234" t="s">
        <v>2727</v>
      </c>
      <c r="AZ234" t="s">
        <v>2391</v>
      </c>
      <c r="BA234" t="s">
        <v>653</v>
      </c>
      <c r="BB234">
        <v>66085</v>
      </c>
      <c r="BC234" t="s">
        <v>77</v>
      </c>
    </row>
    <row r="235" spans="1:57" x14ac:dyDescent="0.25">
      <c r="A235" t="s">
        <v>7186</v>
      </c>
      <c r="B235" s="1">
        <v>43434</v>
      </c>
      <c r="C235" t="s">
        <v>60</v>
      </c>
      <c r="D235" s="2">
        <v>43424.37332175926</v>
      </c>
      <c r="E235" t="s">
        <v>85</v>
      </c>
      <c r="H235" t="s">
        <v>7187</v>
      </c>
      <c r="J235" t="s">
        <v>7188</v>
      </c>
      <c r="L235" t="s">
        <v>586</v>
      </c>
      <c r="M235" t="s">
        <v>90</v>
      </c>
      <c r="N235">
        <v>76012</v>
      </c>
      <c r="O235" t="s">
        <v>68</v>
      </c>
      <c r="Q235" t="s">
        <v>7189</v>
      </c>
      <c r="S235" t="s">
        <v>71</v>
      </c>
      <c r="T235" t="s">
        <v>793</v>
      </c>
      <c r="U235" t="s">
        <v>1265</v>
      </c>
      <c r="V235" t="s">
        <v>184</v>
      </c>
      <c r="W235" t="s">
        <v>90</v>
      </c>
      <c r="X235" t="s">
        <v>754</v>
      </c>
      <c r="Y235" t="str">
        <f>"37-3011"</f>
        <v>37-3011</v>
      </c>
      <c r="Z235" t="s">
        <v>454</v>
      </c>
      <c r="AA235">
        <v>561730</v>
      </c>
      <c r="AB235">
        <v>23</v>
      </c>
      <c r="AD235" t="s">
        <v>77</v>
      </c>
      <c r="AE235" t="s">
        <v>96</v>
      </c>
      <c r="AF235">
        <v>40</v>
      </c>
      <c r="AG235" s="3">
        <v>0.29166666666666669</v>
      </c>
      <c r="AH235" s="3">
        <v>0.64583333333333337</v>
      </c>
      <c r="AI235" s="4">
        <v>13.94</v>
      </c>
      <c r="AJ235">
        <v>20.91</v>
      </c>
      <c r="AK235">
        <v>22.5</v>
      </c>
      <c r="AL235" t="s">
        <v>79</v>
      </c>
      <c r="AM235" t="s">
        <v>80</v>
      </c>
      <c r="AO235" t="s">
        <v>81</v>
      </c>
      <c r="AR235" t="s">
        <v>80</v>
      </c>
      <c r="AT235" t="s">
        <v>80</v>
      </c>
      <c r="AW235" t="s">
        <v>80</v>
      </c>
      <c r="AY235" t="s">
        <v>7190</v>
      </c>
      <c r="AZ235" t="s">
        <v>216</v>
      </c>
      <c r="BA235" t="s">
        <v>90</v>
      </c>
      <c r="BB235">
        <v>75050</v>
      </c>
      <c r="BC235" t="s">
        <v>77</v>
      </c>
    </row>
    <row r="236" spans="1:57" x14ac:dyDescent="0.25">
      <c r="A236" t="s">
        <v>341</v>
      </c>
      <c r="B236" s="1">
        <v>43378</v>
      </c>
      <c r="C236" t="s">
        <v>60</v>
      </c>
      <c r="D236" s="2">
        <v>43336.770335648151</v>
      </c>
      <c r="E236" t="s">
        <v>61</v>
      </c>
      <c r="F236" s="1">
        <v>43411</v>
      </c>
      <c r="G236" s="1">
        <v>43647</v>
      </c>
      <c r="H236" t="s">
        <v>342</v>
      </c>
      <c r="J236" t="s">
        <v>343</v>
      </c>
      <c r="L236" t="s">
        <v>344</v>
      </c>
      <c r="M236" t="s">
        <v>324</v>
      </c>
      <c r="N236">
        <v>72958</v>
      </c>
      <c r="O236" t="s">
        <v>68</v>
      </c>
      <c r="Q236" t="s">
        <v>345</v>
      </c>
      <c r="S236" t="s">
        <v>71</v>
      </c>
      <c r="T236" t="s">
        <v>250</v>
      </c>
      <c r="U236" t="s">
        <v>346</v>
      </c>
      <c r="V236" t="s">
        <v>347</v>
      </c>
      <c r="W236" t="s">
        <v>253</v>
      </c>
      <c r="X236" t="s">
        <v>254</v>
      </c>
      <c r="Y236" t="str">
        <f>"45-4011"</f>
        <v>45-4011</v>
      </c>
      <c r="Z236" t="s">
        <v>242</v>
      </c>
      <c r="AA236">
        <v>115310</v>
      </c>
      <c r="AB236">
        <v>15</v>
      </c>
      <c r="AC236">
        <v>15</v>
      </c>
      <c r="AD236" t="s">
        <v>77</v>
      </c>
      <c r="AE236" t="s">
        <v>96</v>
      </c>
      <c r="AF236">
        <v>40</v>
      </c>
      <c r="AG236" s="3">
        <v>0.29166666666666669</v>
      </c>
      <c r="AH236" s="3">
        <v>0.625</v>
      </c>
      <c r="AI236" s="4">
        <v>15.06</v>
      </c>
      <c r="AJ236">
        <v>22.59</v>
      </c>
      <c r="AL236" t="s">
        <v>79</v>
      </c>
      <c r="AM236" t="s">
        <v>80</v>
      </c>
      <c r="AO236" t="s">
        <v>81</v>
      </c>
      <c r="AR236" t="s">
        <v>80</v>
      </c>
      <c r="AT236" t="s">
        <v>80</v>
      </c>
      <c r="AW236" t="s">
        <v>71</v>
      </c>
      <c r="AX236">
        <v>3</v>
      </c>
      <c r="AY236" t="s">
        <v>344</v>
      </c>
      <c r="AZ236" t="s">
        <v>348</v>
      </c>
      <c r="BA236" t="s">
        <v>324</v>
      </c>
      <c r="BB236">
        <v>72958</v>
      </c>
      <c r="BC236" t="s">
        <v>77</v>
      </c>
    </row>
    <row r="237" spans="1:57" x14ac:dyDescent="0.25">
      <c r="A237" t="s">
        <v>6565</v>
      </c>
      <c r="B237" s="1">
        <v>43446</v>
      </c>
      <c r="C237" t="s">
        <v>60</v>
      </c>
      <c r="D237" s="2">
        <v>43431.482870370368</v>
      </c>
      <c r="E237" t="s">
        <v>85</v>
      </c>
      <c r="H237" t="s">
        <v>6566</v>
      </c>
      <c r="J237" t="s">
        <v>6567</v>
      </c>
      <c r="L237" t="s">
        <v>6568</v>
      </c>
      <c r="M237" t="s">
        <v>773</v>
      </c>
      <c r="N237">
        <v>7461</v>
      </c>
      <c r="O237" t="s">
        <v>68</v>
      </c>
      <c r="Q237" t="s">
        <v>6569</v>
      </c>
      <c r="S237" t="s">
        <v>71</v>
      </c>
      <c r="T237" t="s">
        <v>793</v>
      </c>
      <c r="U237" t="s">
        <v>1265</v>
      </c>
      <c r="V237" t="s">
        <v>184</v>
      </c>
      <c r="W237" t="s">
        <v>90</v>
      </c>
      <c r="X237" t="s">
        <v>754</v>
      </c>
      <c r="Y237" t="str">
        <f>"37-3011"</f>
        <v>37-3011</v>
      </c>
      <c r="Z237" t="s">
        <v>454</v>
      </c>
      <c r="AA237">
        <v>561730</v>
      </c>
      <c r="AB237">
        <v>6</v>
      </c>
      <c r="AD237" t="s">
        <v>77</v>
      </c>
      <c r="AE237" t="s">
        <v>78</v>
      </c>
      <c r="AF237">
        <v>40</v>
      </c>
      <c r="AG237" s="3">
        <v>0.29166666666666669</v>
      </c>
      <c r="AH237" s="3">
        <v>0.70833333333333337</v>
      </c>
      <c r="AI237" s="4">
        <v>14.41</v>
      </c>
      <c r="AJ237">
        <v>21.62</v>
      </c>
      <c r="AL237" t="s">
        <v>79</v>
      </c>
      <c r="AM237" t="s">
        <v>80</v>
      </c>
      <c r="AO237" t="s">
        <v>81</v>
      </c>
      <c r="AR237" t="s">
        <v>80</v>
      </c>
      <c r="AT237" t="s">
        <v>80</v>
      </c>
      <c r="AW237" t="s">
        <v>80</v>
      </c>
      <c r="AY237" t="s">
        <v>6568</v>
      </c>
      <c r="AZ237" t="s">
        <v>1094</v>
      </c>
      <c r="BA237" t="s">
        <v>773</v>
      </c>
      <c r="BB237">
        <v>7461</v>
      </c>
      <c r="BC237" t="s">
        <v>77</v>
      </c>
    </row>
    <row r="238" spans="1:57" x14ac:dyDescent="0.25">
      <c r="A238" t="s">
        <v>4613</v>
      </c>
      <c r="B238" s="1">
        <v>43465</v>
      </c>
      <c r="C238" t="s">
        <v>60</v>
      </c>
      <c r="D238" s="2">
        <v>43435.000868055555</v>
      </c>
      <c r="E238" t="s">
        <v>85</v>
      </c>
      <c r="H238" t="s">
        <v>4614</v>
      </c>
      <c r="J238" t="s">
        <v>4615</v>
      </c>
      <c r="L238" t="s">
        <v>4616</v>
      </c>
      <c r="M238" t="s">
        <v>773</v>
      </c>
      <c r="N238">
        <v>7621</v>
      </c>
      <c r="O238" t="s">
        <v>68</v>
      </c>
      <c r="Q238" t="s">
        <v>4617</v>
      </c>
      <c r="S238" t="s">
        <v>71</v>
      </c>
      <c r="T238" t="s">
        <v>793</v>
      </c>
      <c r="U238" t="s">
        <v>1265</v>
      </c>
      <c r="V238" t="s">
        <v>184</v>
      </c>
      <c r="W238" t="s">
        <v>90</v>
      </c>
      <c r="X238" t="s">
        <v>754</v>
      </c>
      <c r="Y238" t="str">
        <f>"37-3011"</f>
        <v>37-3011</v>
      </c>
      <c r="Z238" t="s">
        <v>454</v>
      </c>
      <c r="AA238">
        <v>561730</v>
      </c>
      <c r="AB238">
        <v>15</v>
      </c>
      <c r="AD238" t="s">
        <v>77</v>
      </c>
      <c r="AE238" t="s">
        <v>78</v>
      </c>
      <c r="AF238">
        <v>40</v>
      </c>
      <c r="AG238" s="3">
        <v>0.3125</v>
      </c>
      <c r="AH238" s="3">
        <v>0.64583333333333337</v>
      </c>
      <c r="AI238" s="4">
        <v>16.809999999999999</v>
      </c>
      <c r="AL238" t="s">
        <v>79</v>
      </c>
      <c r="AM238" t="s">
        <v>80</v>
      </c>
      <c r="AO238" t="s">
        <v>81</v>
      </c>
      <c r="AR238" t="s">
        <v>80</v>
      </c>
      <c r="AT238" t="s">
        <v>80</v>
      </c>
      <c r="AW238" t="s">
        <v>80</v>
      </c>
      <c r="AY238" t="s">
        <v>4616</v>
      </c>
      <c r="AZ238" t="s">
        <v>2606</v>
      </c>
      <c r="BA238" t="s">
        <v>773</v>
      </c>
      <c r="BB238">
        <v>7621</v>
      </c>
      <c r="BC238" t="s">
        <v>77</v>
      </c>
    </row>
    <row r="239" spans="1:57" x14ac:dyDescent="0.25">
      <c r="A239" t="s">
        <v>5595</v>
      </c>
      <c r="B239" s="1">
        <v>43441</v>
      </c>
      <c r="C239" t="s">
        <v>60</v>
      </c>
      <c r="D239" s="2">
        <v>43431.481319444443</v>
      </c>
      <c r="E239" t="s">
        <v>85</v>
      </c>
      <c r="H239" t="s">
        <v>5596</v>
      </c>
      <c r="J239" t="s">
        <v>5597</v>
      </c>
      <c r="K239" t="s">
        <v>5598</v>
      </c>
      <c r="L239" t="s">
        <v>5599</v>
      </c>
      <c r="M239" t="s">
        <v>879</v>
      </c>
      <c r="N239">
        <v>65079</v>
      </c>
      <c r="O239" t="s">
        <v>68</v>
      </c>
      <c r="Q239" t="s">
        <v>2728</v>
      </c>
      <c r="S239" t="s">
        <v>71</v>
      </c>
      <c r="T239" t="s">
        <v>793</v>
      </c>
      <c r="U239" t="s">
        <v>1265</v>
      </c>
      <c r="V239" t="s">
        <v>184</v>
      </c>
      <c r="W239" t="s">
        <v>90</v>
      </c>
      <c r="X239" t="s">
        <v>754</v>
      </c>
      <c r="Y239" t="str">
        <f>"37-3011"</f>
        <v>37-3011</v>
      </c>
      <c r="Z239" t="s">
        <v>454</v>
      </c>
      <c r="AA239">
        <v>561730</v>
      </c>
      <c r="AB239">
        <v>20</v>
      </c>
      <c r="AD239" t="s">
        <v>77</v>
      </c>
      <c r="AE239" t="s">
        <v>96</v>
      </c>
      <c r="AF239">
        <v>40</v>
      </c>
      <c r="AG239" s="3">
        <v>0.3125</v>
      </c>
      <c r="AH239" s="3">
        <v>0.6875</v>
      </c>
      <c r="AI239" s="4">
        <v>12.34</v>
      </c>
      <c r="AJ239">
        <v>18.510000000000002</v>
      </c>
      <c r="AK239">
        <v>22.5</v>
      </c>
      <c r="AL239" t="s">
        <v>79</v>
      </c>
      <c r="AM239" t="s">
        <v>80</v>
      </c>
      <c r="AO239" t="s">
        <v>81</v>
      </c>
      <c r="AR239" t="s">
        <v>80</v>
      </c>
      <c r="AT239" t="s">
        <v>80</v>
      </c>
      <c r="AW239" t="s">
        <v>80</v>
      </c>
      <c r="AY239" t="s">
        <v>5599</v>
      </c>
      <c r="AZ239" t="s">
        <v>2065</v>
      </c>
      <c r="BA239" t="s">
        <v>879</v>
      </c>
      <c r="BB239">
        <v>65079</v>
      </c>
      <c r="BC239" t="s">
        <v>77</v>
      </c>
    </row>
    <row r="240" spans="1:57" x14ac:dyDescent="0.25">
      <c r="A240" t="s">
        <v>6749</v>
      </c>
      <c r="B240" s="1">
        <v>43460</v>
      </c>
      <c r="C240" t="s">
        <v>60</v>
      </c>
      <c r="D240" s="2">
        <v>43451.39466435185</v>
      </c>
      <c r="E240" t="s">
        <v>85</v>
      </c>
      <c r="H240" t="s">
        <v>6750</v>
      </c>
      <c r="J240" t="s">
        <v>6751</v>
      </c>
      <c r="L240" t="s">
        <v>6752</v>
      </c>
      <c r="M240" t="s">
        <v>773</v>
      </c>
      <c r="N240">
        <v>7444</v>
      </c>
      <c r="O240" t="s">
        <v>68</v>
      </c>
      <c r="Q240" t="s">
        <v>6753</v>
      </c>
      <c r="S240" t="s">
        <v>71</v>
      </c>
      <c r="T240" t="s">
        <v>793</v>
      </c>
      <c r="U240" t="s">
        <v>1265</v>
      </c>
      <c r="V240" t="s">
        <v>184</v>
      </c>
      <c r="W240" t="s">
        <v>90</v>
      </c>
      <c r="X240" t="s">
        <v>754</v>
      </c>
      <c r="Y240" t="str">
        <f>"37-3011"</f>
        <v>37-3011</v>
      </c>
      <c r="Z240" t="s">
        <v>454</v>
      </c>
      <c r="AA240">
        <v>561730</v>
      </c>
      <c r="AB240">
        <v>5</v>
      </c>
      <c r="AD240" t="s">
        <v>77</v>
      </c>
      <c r="AE240" t="s">
        <v>78</v>
      </c>
      <c r="AF240">
        <v>40</v>
      </c>
      <c r="AG240" s="3">
        <v>0.33333333333333331</v>
      </c>
      <c r="AH240" s="3">
        <v>0.66666666666666663</v>
      </c>
      <c r="AI240" s="4">
        <v>16.809999999999999</v>
      </c>
      <c r="AJ240">
        <v>25.22</v>
      </c>
      <c r="AL240" t="s">
        <v>79</v>
      </c>
      <c r="AM240" t="s">
        <v>80</v>
      </c>
      <c r="AO240" t="s">
        <v>81</v>
      </c>
      <c r="AR240" t="s">
        <v>80</v>
      </c>
      <c r="AT240" t="s">
        <v>80</v>
      </c>
      <c r="AW240" t="s">
        <v>80</v>
      </c>
      <c r="AY240" t="s">
        <v>6754</v>
      </c>
      <c r="AZ240" t="s">
        <v>2606</v>
      </c>
      <c r="BA240" t="s">
        <v>773</v>
      </c>
      <c r="BB240">
        <v>7647</v>
      </c>
      <c r="BC240" t="s">
        <v>77</v>
      </c>
    </row>
    <row r="241" spans="1:55" x14ac:dyDescent="0.25">
      <c r="A241" t="s">
        <v>7993</v>
      </c>
      <c r="B241" s="1">
        <v>43430</v>
      </c>
      <c r="C241" t="s">
        <v>60</v>
      </c>
      <c r="D241" s="2">
        <v>43403.000023148146</v>
      </c>
      <c r="E241" t="s">
        <v>61</v>
      </c>
      <c r="F241" s="1">
        <v>43493</v>
      </c>
      <c r="G241" s="1">
        <v>43796</v>
      </c>
      <c r="H241" t="s">
        <v>7994</v>
      </c>
      <c r="I241" t="s">
        <v>7995</v>
      </c>
      <c r="J241" t="s">
        <v>7996</v>
      </c>
      <c r="K241" t="s">
        <v>7997</v>
      </c>
      <c r="L241" t="s">
        <v>809</v>
      </c>
      <c r="M241" t="s">
        <v>773</v>
      </c>
      <c r="N241">
        <v>7930</v>
      </c>
      <c r="O241" t="s">
        <v>68</v>
      </c>
      <c r="Q241" t="s">
        <v>7998</v>
      </c>
      <c r="S241" t="s">
        <v>71</v>
      </c>
      <c r="T241" t="s">
        <v>793</v>
      </c>
      <c r="U241" t="s">
        <v>1265</v>
      </c>
      <c r="V241" t="s">
        <v>184</v>
      </c>
      <c r="W241" t="s">
        <v>90</v>
      </c>
      <c r="X241" t="s">
        <v>7999</v>
      </c>
      <c r="Y241" t="str">
        <f>"37-3011"</f>
        <v>37-3011</v>
      </c>
      <c r="Z241" t="s">
        <v>454</v>
      </c>
      <c r="AA241">
        <v>111421</v>
      </c>
      <c r="AB241">
        <v>5</v>
      </c>
      <c r="AC241">
        <v>5</v>
      </c>
      <c r="AD241" t="s">
        <v>77</v>
      </c>
      <c r="AE241" t="s">
        <v>96</v>
      </c>
      <c r="AF241">
        <v>40</v>
      </c>
      <c r="AG241" s="3">
        <v>0.29166666666666669</v>
      </c>
      <c r="AH241" s="3">
        <v>0.79166666666666663</v>
      </c>
      <c r="AI241" s="4">
        <v>14.41</v>
      </c>
      <c r="AJ241">
        <v>21.62</v>
      </c>
      <c r="AL241" t="s">
        <v>79</v>
      </c>
      <c r="AM241" t="s">
        <v>80</v>
      </c>
      <c r="AO241" t="s">
        <v>81</v>
      </c>
      <c r="AR241" t="s">
        <v>80</v>
      </c>
      <c r="AT241" t="s">
        <v>80</v>
      </c>
      <c r="AW241" t="s">
        <v>80</v>
      </c>
      <c r="AY241" t="s">
        <v>809</v>
      </c>
      <c r="AZ241" t="s">
        <v>1283</v>
      </c>
      <c r="BA241" t="s">
        <v>773</v>
      </c>
      <c r="BB241">
        <v>7930</v>
      </c>
      <c r="BC241" t="s">
        <v>77</v>
      </c>
    </row>
    <row r="242" spans="1:55" x14ac:dyDescent="0.25">
      <c r="A242" t="s">
        <v>8291</v>
      </c>
      <c r="B242" s="1">
        <v>43465</v>
      </c>
      <c r="C242" t="s">
        <v>60</v>
      </c>
      <c r="D242" s="2">
        <v>43407.008333333331</v>
      </c>
      <c r="E242" t="s">
        <v>85</v>
      </c>
      <c r="H242" t="s">
        <v>7201</v>
      </c>
      <c r="I242" t="s">
        <v>7202</v>
      </c>
      <c r="J242" t="s">
        <v>4695</v>
      </c>
      <c r="L242" t="s">
        <v>4696</v>
      </c>
      <c r="M242" t="s">
        <v>134</v>
      </c>
      <c r="N242">
        <v>29928</v>
      </c>
      <c r="O242" t="s">
        <v>68</v>
      </c>
      <c r="Q242" t="s">
        <v>4697</v>
      </c>
      <c r="S242" t="s">
        <v>71</v>
      </c>
      <c r="T242" t="s">
        <v>315</v>
      </c>
      <c r="U242" t="s">
        <v>316</v>
      </c>
      <c r="V242" t="s">
        <v>557</v>
      </c>
      <c r="W242" t="s">
        <v>90</v>
      </c>
      <c r="X242" t="s">
        <v>127</v>
      </c>
      <c r="Y242" t="str">
        <f>"35-2014"</f>
        <v>35-2014</v>
      </c>
      <c r="Z242" t="s">
        <v>1391</v>
      </c>
      <c r="AA242">
        <v>721110</v>
      </c>
      <c r="AB242">
        <v>12</v>
      </c>
      <c r="AD242" t="s">
        <v>77</v>
      </c>
      <c r="AE242" t="s">
        <v>96</v>
      </c>
      <c r="AF242">
        <v>35</v>
      </c>
      <c r="AG242" s="3">
        <v>0.33333333333333331</v>
      </c>
      <c r="AH242" s="3">
        <v>0.66666666666666663</v>
      </c>
      <c r="AI242" s="4">
        <v>12.41</v>
      </c>
      <c r="AJ242">
        <v>18.62</v>
      </c>
      <c r="AK242">
        <v>18.62</v>
      </c>
      <c r="AL242" t="s">
        <v>79</v>
      </c>
      <c r="AM242" t="s">
        <v>80</v>
      </c>
      <c r="AO242" t="s">
        <v>81</v>
      </c>
      <c r="AR242" t="s">
        <v>80</v>
      </c>
      <c r="AT242" t="s">
        <v>80</v>
      </c>
      <c r="AW242" t="s">
        <v>71</v>
      </c>
      <c r="AX242">
        <v>1</v>
      </c>
      <c r="AY242" t="s">
        <v>2473</v>
      </c>
      <c r="AZ242" t="s">
        <v>1392</v>
      </c>
      <c r="BA242" t="s">
        <v>134</v>
      </c>
      <c r="BB242">
        <v>29928</v>
      </c>
      <c r="BC242" t="s">
        <v>83</v>
      </c>
    </row>
    <row r="243" spans="1:55" x14ac:dyDescent="0.25">
      <c r="A243" t="s">
        <v>5800</v>
      </c>
      <c r="B243" s="1">
        <v>43465</v>
      </c>
      <c r="C243" t="s">
        <v>60</v>
      </c>
      <c r="D243" s="2">
        <v>43413.79859953704</v>
      </c>
      <c r="E243" t="s">
        <v>115</v>
      </c>
      <c r="H243" t="s">
        <v>3814</v>
      </c>
      <c r="I243" t="s">
        <v>69</v>
      </c>
      <c r="J243" t="s">
        <v>3815</v>
      </c>
      <c r="K243" t="s">
        <v>3816</v>
      </c>
      <c r="L243" t="s">
        <v>3817</v>
      </c>
      <c r="M243" t="s">
        <v>240</v>
      </c>
      <c r="N243">
        <v>30830</v>
      </c>
      <c r="O243" t="s">
        <v>68</v>
      </c>
      <c r="Q243" t="s">
        <v>3818</v>
      </c>
      <c r="S243" t="s">
        <v>71</v>
      </c>
      <c r="T243" t="s">
        <v>511</v>
      </c>
      <c r="U243" t="s">
        <v>512</v>
      </c>
      <c r="V243" t="s">
        <v>513</v>
      </c>
      <c r="W243" t="s">
        <v>303</v>
      </c>
      <c r="X243" t="s">
        <v>5801</v>
      </c>
      <c r="Y243" t="str">
        <f>"47-2152"</f>
        <v>47-2152</v>
      </c>
      <c r="Z243" t="s">
        <v>226</v>
      </c>
      <c r="AA243">
        <v>237130</v>
      </c>
      <c r="AB243">
        <v>100</v>
      </c>
      <c r="AD243" t="s">
        <v>77</v>
      </c>
      <c r="AE243" t="s">
        <v>438</v>
      </c>
      <c r="AF243">
        <v>40</v>
      </c>
      <c r="AG243" s="3">
        <v>0.29166666666666669</v>
      </c>
      <c r="AH243" s="3">
        <v>0.625</v>
      </c>
      <c r="AI243" s="4">
        <v>30.57</v>
      </c>
      <c r="AJ243">
        <v>45.86</v>
      </c>
      <c r="AL243" t="s">
        <v>79</v>
      </c>
      <c r="AM243" t="s">
        <v>71</v>
      </c>
      <c r="AN243">
        <v>1</v>
      </c>
      <c r="AO243" t="s">
        <v>173</v>
      </c>
      <c r="AP243" t="s">
        <v>69</v>
      </c>
      <c r="AQ243" t="s">
        <v>69</v>
      </c>
      <c r="AR243" t="s">
        <v>80</v>
      </c>
      <c r="AT243" t="s">
        <v>71</v>
      </c>
      <c r="AU243">
        <v>60</v>
      </c>
      <c r="AV243" t="s">
        <v>5802</v>
      </c>
      <c r="AW243" t="s">
        <v>80</v>
      </c>
      <c r="AY243" t="s">
        <v>3817</v>
      </c>
      <c r="AZ243" t="s">
        <v>3831</v>
      </c>
      <c r="BA243" t="s">
        <v>240</v>
      </c>
      <c r="BB243">
        <v>30830</v>
      </c>
      <c r="BC243" t="s">
        <v>83</v>
      </c>
    </row>
    <row r="244" spans="1:55" x14ac:dyDescent="0.25">
      <c r="A244" t="s">
        <v>6044</v>
      </c>
      <c r="B244" s="1">
        <v>43403</v>
      </c>
      <c r="C244" t="s">
        <v>60</v>
      </c>
      <c r="D244" s="2">
        <v>43342.632627314815</v>
      </c>
      <c r="E244" t="s">
        <v>61</v>
      </c>
      <c r="F244" s="1">
        <v>43419</v>
      </c>
      <c r="G244" s="1">
        <v>43783</v>
      </c>
      <c r="H244" t="s">
        <v>6045</v>
      </c>
      <c r="I244" t="s">
        <v>6046</v>
      </c>
      <c r="J244" t="s">
        <v>4031</v>
      </c>
      <c r="L244" t="s">
        <v>4032</v>
      </c>
      <c r="M244" t="s">
        <v>139</v>
      </c>
      <c r="N244">
        <v>27588</v>
      </c>
      <c r="O244" t="s">
        <v>68</v>
      </c>
      <c r="Q244" t="s">
        <v>4033</v>
      </c>
      <c r="S244" t="s">
        <v>71</v>
      </c>
      <c r="T244" t="s">
        <v>1402</v>
      </c>
      <c r="U244" t="s">
        <v>1403</v>
      </c>
      <c r="V244" t="s">
        <v>1404</v>
      </c>
      <c r="W244" t="s">
        <v>139</v>
      </c>
      <c r="X244" t="s">
        <v>461</v>
      </c>
      <c r="Y244" t="str">
        <f>"39-9011"</f>
        <v>39-9011</v>
      </c>
      <c r="Z244" t="s">
        <v>462</v>
      </c>
      <c r="AA244">
        <v>814110</v>
      </c>
      <c r="AB244">
        <v>1</v>
      </c>
      <c r="AC244">
        <v>1</v>
      </c>
      <c r="AD244" t="s">
        <v>77</v>
      </c>
      <c r="AE244" t="s">
        <v>438</v>
      </c>
      <c r="AF244">
        <v>40</v>
      </c>
      <c r="AG244" s="3">
        <v>0.33333333333333331</v>
      </c>
      <c r="AH244" s="3">
        <v>0.70833333333333337</v>
      </c>
      <c r="AI244" s="4">
        <v>10.43</v>
      </c>
      <c r="AJ244">
        <v>15.65</v>
      </c>
      <c r="AK244">
        <v>15.65</v>
      </c>
      <c r="AL244" t="s">
        <v>79</v>
      </c>
      <c r="AM244" t="s">
        <v>80</v>
      </c>
      <c r="AO244" t="s">
        <v>81</v>
      </c>
      <c r="AR244" t="s">
        <v>80</v>
      </c>
      <c r="AT244" t="s">
        <v>80</v>
      </c>
      <c r="AW244" t="s">
        <v>71</v>
      </c>
      <c r="AX244">
        <v>6</v>
      </c>
      <c r="AY244" t="s">
        <v>4032</v>
      </c>
      <c r="AZ244" t="s">
        <v>2771</v>
      </c>
      <c r="BA244" t="s">
        <v>139</v>
      </c>
      <c r="BB244">
        <v>27587</v>
      </c>
      <c r="BC244" t="s">
        <v>83</v>
      </c>
    </row>
    <row r="245" spans="1:55" x14ac:dyDescent="0.25">
      <c r="A245" t="s">
        <v>1587</v>
      </c>
      <c r="B245" s="1">
        <v>43382</v>
      </c>
      <c r="C245" t="s">
        <v>60</v>
      </c>
      <c r="D245" s="2">
        <v>43354.77244212963</v>
      </c>
      <c r="E245" t="s">
        <v>61</v>
      </c>
      <c r="F245" s="1">
        <v>43444</v>
      </c>
      <c r="G245" s="1">
        <v>43718</v>
      </c>
      <c r="H245" t="s">
        <v>1588</v>
      </c>
      <c r="J245" t="s">
        <v>1589</v>
      </c>
      <c r="L245" t="s">
        <v>1590</v>
      </c>
      <c r="M245" t="s">
        <v>90</v>
      </c>
      <c r="N245">
        <v>75605</v>
      </c>
      <c r="O245" t="s">
        <v>68</v>
      </c>
      <c r="Q245" t="s">
        <v>1591</v>
      </c>
      <c r="S245" t="s">
        <v>71</v>
      </c>
      <c r="T245" t="s">
        <v>250</v>
      </c>
      <c r="U245" t="s">
        <v>612</v>
      </c>
      <c r="V245" t="s">
        <v>347</v>
      </c>
      <c r="W245" t="s">
        <v>253</v>
      </c>
      <c r="X245" t="s">
        <v>254</v>
      </c>
      <c r="Y245" t="str">
        <f>"45-4011"</f>
        <v>45-4011</v>
      </c>
      <c r="Z245" t="s">
        <v>242</v>
      </c>
      <c r="AA245">
        <v>115310</v>
      </c>
      <c r="AB245">
        <v>35</v>
      </c>
      <c r="AC245">
        <v>35</v>
      </c>
      <c r="AD245" t="s">
        <v>77</v>
      </c>
      <c r="AE245" t="s">
        <v>78</v>
      </c>
      <c r="AF245">
        <v>40</v>
      </c>
      <c r="AG245" s="3">
        <v>0.33333333333333331</v>
      </c>
      <c r="AH245" s="3">
        <v>0.70833333333333337</v>
      </c>
      <c r="AI245" s="4">
        <v>9.83</v>
      </c>
      <c r="AJ245">
        <v>14.75</v>
      </c>
      <c r="AK245">
        <v>26.34</v>
      </c>
      <c r="AL245" t="s">
        <v>79</v>
      </c>
      <c r="AM245" t="s">
        <v>80</v>
      </c>
      <c r="AO245" t="s">
        <v>81</v>
      </c>
      <c r="AR245" t="s">
        <v>80</v>
      </c>
      <c r="AT245" t="s">
        <v>80</v>
      </c>
      <c r="AW245" t="s">
        <v>80</v>
      </c>
      <c r="AY245" t="s">
        <v>1590</v>
      </c>
      <c r="AZ245" t="s">
        <v>1592</v>
      </c>
      <c r="BA245" t="s">
        <v>90</v>
      </c>
      <c r="BB245">
        <v>75605</v>
      </c>
      <c r="BC245" t="s">
        <v>77</v>
      </c>
    </row>
    <row r="246" spans="1:55" x14ac:dyDescent="0.25">
      <c r="A246" t="s">
        <v>2230</v>
      </c>
      <c r="B246" s="1">
        <v>43432</v>
      </c>
      <c r="C246" t="s">
        <v>60</v>
      </c>
      <c r="D246" s="2">
        <v>43407.009317129632</v>
      </c>
      <c r="E246" t="s">
        <v>61</v>
      </c>
      <c r="F246" s="1">
        <v>43497</v>
      </c>
      <c r="G246" s="1">
        <v>43717</v>
      </c>
      <c r="H246" t="s">
        <v>2231</v>
      </c>
      <c r="I246" t="s">
        <v>2232</v>
      </c>
      <c r="J246" t="s">
        <v>2233</v>
      </c>
      <c r="K246" t="s">
        <v>2234</v>
      </c>
      <c r="L246" t="s">
        <v>2216</v>
      </c>
      <c r="M246" t="s">
        <v>134</v>
      </c>
      <c r="N246">
        <v>29577</v>
      </c>
      <c r="O246" t="s">
        <v>68</v>
      </c>
      <c r="Q246" t="s">
        <v>2235</v>
      </c>
      <c r="S246" t="s">
        <v>71</v>
      </c>
      <c r="T246" t="s">
        <v>315</v>
      </c>
      <c r="U246" t="s">
        <v>471</v>
      </c>
      <c r="V246" t="s">
        <v>557</v>
      </c>
      <c r="W246" t="s">
        <v>90</v>
      </c>
      <c r="X246" t="s">
        <v>558</v>
      </c>
      <c r="Y246" t="str">
        <f>"37-2012"</f>
        <v>37-2012</v>
      </c>
      <c r="Z246" t="s">
        <v>268</v>
      </c>
      <c r="AA246">
        <v>72111</v>
      </c>
      <c r="AB246">
        <v>20</v>
      </c>
      <c r="AC246">
        <v>20</v>
      </c>
      <c r="AD246" t="s">
        <v>77</v>
      </c>
      <c r="AE246" t="s">
        <v>96</v>
      </c>
      <c r="AF246">
        <v>35</v>
      </c>
      <c r="AG246" s="3">
        <v>0.375</v>
      </c>
      <c r="AH246" s="3">
        <v>0.70833333333333337</v>
      </c>
      <c r="AI246" s="4">
        <v>9.5</v>
      </c>
      <c r="AJ246">
        <v>14.25</v>
      </c>
      <c r="AK246">
        <v>14.25</v>
      </c>
      <c r="AL246" t="s">
        <v>79</v>
      </c>
      <c r="AM246" t="s">
        <v>80</v>
      </c>
      <c r="AO246" t="s">
        <v>81</v>
      </c>
      <c r="AR246" t="s">
        <v>80</v>
      </c>
      <c r="AT246" t="s">
        <v>80</v>
      </c>
      <c r="AW246" t="s">
        <v>71</v>
      </c>
      <c r="AX246">
        <v>1</v>
      </c>
      <c r="AY246" t="s">
        <v>2216</v>
      </c>
      <c r="AZ246" t="s">
        <v>2217</v>
      </c>
      <c r="BA246" t="s">
        <v>134</v>
      </c>
      <c r="BB246">
        <v>29577</v>
      </c>
      <c r="BC246" t="s">
        <v>83</v>
      </c>
    </row>
    <row r="247" spans="1:55" x14ac:dyDescent="0.25">
      <c r="A247" t="s">
        <v>2876</v>
      </c>
      <c r="B247" s="1">
        <v>43378</v>
      </c>
      <c r="C247" t="s">
        <v>60</v>
      </c>
      <c r="D247" s="2">
        <v>43345.865682870368</v>
      </c>
      <c r="E247" t="s">
        <v>61</v>
      </c>
      <c r="F247" s="1">
        <v>43435</v>
      </c>
      <c r="G247" s="1">
        <v>43708</v>
      </c>
      <c r="H247" t="s">
        <v>2877</v>
      </c>
      <c r="J247" t="s">
        <v>2878</v>
      </c>
      <c r="L247" t="s">
        <v>220</v>
      </c>
      <c r="M247" t="s">
        <v>248</v>
      </c>
      <c r="N247">
        <v>97338</v>
      </c>
      <c r="O247" t="s">
        <v>68</v>
      </c>
      <c r="Q247" t="s">
        <v>2879</v>
      </c>
      <c r="S247" t="s">
        <v>80</v>
      </c>
      <c r="U247" t="s">
        <v>108</v>
      </c>
      <c r="X247" t="s">
        <v>254</v>
      </c>
      <c r="Y247" t="str">
        <f>"45-4011"</f>
        <v>45-4011</v>
      </c>
      <c r="Z247" t="s">
        <v>242</v>
      </c>
      <c r="AA247">
        <v>115310</v>
      </c>
      <c r="AB247">
        <v>30</v>
      </c>
      <c r="AC247">
        <v>30</v>
      </c>
      <c r="AD247" t="s">
        <v>77</v>
      </c>
      <c r="AE247" t="s">
        <v>78</v>
      </c>
      <c r="AF247">
        <v>35</v>
      </c>
      <c r="AG247" s="3">
        <v>0.29166666666666669</v>
      </c>
      <c r="AH247" s="3">
        <v>0.64583333333333337</v>
      </c>
      <c r="AI247" s="4">
        <v>14.25</v>
      </c>
      <c r="AJ247">
        <v>21.38</v>
      </c>
      <c r="AK247">
        <v>30.6</v>
      </c>
      <c r="AL247" t="s">
        <v>79</v>
      </c>
      <c r="AM247" t="s">
        <v>80</v>
      </c>
      <c r="AO247" t="s">
        <v>81</v>
      </c>
      <c r="AP247" t="s">
        <v>69</v>
      </c>
      <c r="AQ247" t="s">
        <v>69</v>
      </c>
      <c r="AR247" t="s">
        <v>80</v>
      </c>
      <c r="AT247" t="s">
        <v>80</v>
      </c>
      <c r="AW247" t="s">
        <v>71</v>
      </c>
      <c r="AX247">
        <v>3</v>
      </c>
      <c r="AY247" t="s">
        <v>216</v>
      </c>
      <c r="AZ247" t="s">
        <v>2082</v>
      </c>
      <c r="BA247" t="s">
        <v>248</v>
      </c>
      <c r="BB247">
        <v>97338</v>
      </c>
      <c r="BC247" t="s">
        <v>77</v>
      </c>
    </row>
    <row r="248" spans="1:55" x14ac:dyDescent="0.25">
      <c r="A248" t="s">
        <v>2349</v>
      </c>
      <c r="B248" s="1">
        <v>43438</v>
      </c>
      <c r="C248" t="s">
        <v>60</v>
      </c>
      <c r="D248" s="2">
        <v>43407.001192129632</v>
      </c>
      <c r="E248" t="s">
        <v>61</v>
      </c>
      <c r="F248" s="1">
        <v>43497</v>
      </c>
      <c r="G248" s="1">
        <v>43800</v>
      </c>
      <c r="H248" t="s">
        <v>1146</v>
      </c>
      <c r="J248" t="s">
        <v>1147</v>
      </c>
      <c r="L248" t="s">
        <v>808</v>
      </c>
      <c r="M248" t="s">
        <v>479</v>
      </c>
      <c r="N248">
        <v>45011</v>
      </c>
      <c r="O248" t="s">
        <v>68</v>
      </c>
      <c r="Q248" t="s">
        <v>1148</v>
      </c>
      <c r="S248" t="s">
        <v>71</v>
      </c>
      <c r="T248" t="s">
        <v>315</v>
      </c>
      <c r="U248" t="s">
        <v>316</v>
      </c>
      <c r="V248" t="s">
        <v>317</v>
      </c>
      <c r="W248" t="s">
        <v>90</v>
      </c>
      <c r="X248" t="s">
        <v>754</v>
      </c>
      <c r="Y248" t="str">
        <f>"37-3011"</f>
        <v>37-3011</v>
      </c>
      <c r="Z248" t="s">
        <v>454</v>
      </c>
      <c r="AA248">
        <v>561730</v>
      </c>
      <c r="AB248">
        <v>30</v>
      </c>
      <c r="AC248">
        <v>30</v>
      </c>
      <c r="AD248" t="s">
        <v>77</v>
      </c>
      <c r="AE248" t="s">
        <v>96</v>
      </c>
      <c r="AF248">
        <v>35</v>
      </c>
      <c r="AG248" s="3">
        <v>0.29166666666666669</v>
      </c>
      <c r="AH248" s="3">
        <v>0.64583333333333337</v>
      </c>
      <c r="AI248" s="4">
        <v>13.41</v>
      </c>
      <c r="AJ248">
        <v>20.12</v>
      </c>
      <c r="AL248" t="s">
        <v>79</v>
      </c>
      <c r="AM248" t="s">
        <v>80</v>
      </c>
      <c r="AO248" t="s">
        <v>81</v>
      </c>
      <c r="AR248" t="s">
        <v>80</v>
      </c>
      <c r="AT248" t="s">
        <v>80</v>
      </c>
      <c r="AW248" t="s">
        <v>80</v>
      </c>
      <c r="AY248" t="s">
        <v>1054</v>
      </c>
      <c r="AZ248" t="s">
        <v>565</v>
      </c>
      <c r="BA248" t="s">
        <v>1055</v>
      </c>
      <c r="BB248">
        <v>46254</v>
      </c>
      <c r="BC248" t="s">
        <v>77</v>
      </c>
    </row>
    <row r="249" spans="1:55" x14ac:dyDescent="0.25">
      <c r="A249" t="s">
        <v>2990</v>
      </c>
      <c r="B249" s="1">
        <v>43375</v>
      </c>
      <c r="C249" t="s">
        <v>60</v>
      </c>
      <c r="D249" s="2">
        <v>43347.002615740741</v>
      </c>
      <c r="E249" t="s">
        <v>61</v>
      </c>
      <c r="F249" s="1">
        <v>43436</v>
      </c>
      <c r="G249" s="1">
        <v>43739</v>
      </c>
      <c r="H249" t="s">
        <v>2984</v>
      </c>
      <c r="J249" t="s">
        <v>2985</v>
      </c>
      <c r="L249" t="s">
        <v>2986</v>
      </c>
      <c r="M249" t="s">
        <v>1752</v>
      </c>
      <c r="N249">
        <v>82332</v>
      </c>
      <c r="O249" t="s">
        <v>68</v>
      </c>
      <c r="Q249" t="s">
        <v>2987</v>
      </c>
      <c r="S249" t="s">
        <v>71</v>
      </c>
      <c r="T249" t="s">
        <v>628</v>
      </c>
      <c r="U249" t="s">
        <v>629</v>
      </c>
      <c r="V249" t="s">
        <v>630</v>
      </c>
      <c r="W249" t="s">
        <v>119</v>
      </c>
      <c r="X249" t="s">
        <v>631</v>
      </c>
      <c r="Y249" t="str">
        <f>"37-2012"</f>
        <v>37-2012</v>
      </c>
      <c r="Z249" t="s">
        <v>268</v>
      </c>
      <c r="AA249">
        <v>721110</v>
      </c>
      <c r="AB249">
        <v>10</v>
      </c>
      <c r="AC249">
        <v>10</v>
      </c>
      <c r="AD249" t="s">
        <v>77</v>
      </c>
      <c r="AE249" t="s">
        <v>78</v>
      </c>
      <c r="AF249">
        <v>40</v>
      </c>
      <c r="AG249" s="3">
        <v>0.29166666666666669</v>
      </c>
      <c r="AH249" s="3">
        <v>0.66666666666666663</v>
      </c>
      <c r="AI249" s="4">
        <v>11.09</v>
      </c>
      <c r="AJ249">
        <v>16.64</v>
      </c>
      <c r="AL249" t="s">
        <v>79</v>
      </c>
      <c r="AM249" t="s">
        <v>80</v>
      </c>
      <c r="AO249" t="s">
        <v>81</v>
      </c>
      <c r="AR249" t="s">
        <v>80</v>
      </c>
      <c r="AT249" t="s">
        <v>80</v>
      </c>
      <c r="AW249" t="s">
        <v>80</v>
      </c>
      <c r="AY249" t="s">
        <v>2988</v>
      </c>
      <c r="AZ249" t="s">
        <v>2989</v>
      </c>
      <c r="BA249" t="s">
        <v>1752</v>
      </c>
      <c r="BB249">
        <v>82332</v>
      </c>
      <c r="BC249" t="s">
        <v>83</v>
      </c>
    </row>
    <row r="250" spans="1:55" x14ac:dyDescent="0.25">
      <c r="A250" t="s">
        <v>6920</v>
      </c>
      <c r="B250" s="1">
        <v>43388</v>
      </c>
      <c r="C250" t="s">
        <v>60</v>
      </c>
      <c r="D250" s="2">
        <v>43339.894849537035</v>
      </c>
      <c r="E250" t="s">
        <v>115</v>
      </c>
      <c r="H250" t="s">
        <v>6921</v>
      </c>
      <c r="J250" t="s">
        <v>6922</v>
      </c>
      <c r="L250" t="s">
        <v>6923</v>
      </c>
      <c r="M250" t="s">
        <v>324</v>
      </c>
      <c r="N250">
        <v>72857</v>
      </c>
      <c r="O250" t="s">
        <v>68</v>
      </c>
      <c r="Q250" t="s">
        <v>6924</v>
      </c>
      <c r="S250" t="s">
        <v>71</v>
      </c>
      <c r="T250" t="s">
        <v>4004</v>
      </c>
      <c r="U250" t="s">
        <v>4005</v>
      </c>
      <c r="V250" t="s">
        <v>255</v>
      </c>
      <c r="W250" t="s">
        <v>240</v>
      </c>
      <c r="X250" t="s">
        <v>6925</v>
      </c>
      <c r="Y250" t="str">
        <f>"45-4011"</f>
        <v>45-4011</v>
      </c>
      <c r="Z250" t="s">
        <v>242</v>
      </c>
      <c r="AA250">
        <v>11531</v>
      </c>
      <c r="AB250">
        <v>24</v>
      </c>
      <c r="AD250" t="s">
        <v>77</v>
      </c>
      <c r="AE250" t="s">
        <v>78</v>
      </c>
      <c r="AF250">
        <v>40</v>
      </c>
      <c r="AG250" s="3">
        <v>0.33333333333333331</v>
      </c>
      <c r="AH250" s="3">
        <v>0.66666666666666663</v>
      </c>
      <c r="AI250" s="4">
        <v>15.06</v>
      </c>
      <c r="AL250" t="s">
        <v>79</v>
      </c>
      <c r="AM250" t="s">
        <v>80</v>
      </c>
      <c r="AO250" t="s">
        <v>81</v>
      </c>
      <c r="AP250" t="s">
        <v>69</v>
      </c>
      <c r="AQ250" t="s">
        <v>69</v>
      </c>
      <c r="AR250" t="s">
        <v>80</v>
      </c>
      <c r="AT250" t="s">
        <v>80</v>
      </c>
      <c r="AW250" t="s">
        <v>80</v>
      </c>
      <c r="AY250" t="s">
        <v>6926</v>
      </c>
      <c r="AZ250" t="s">
        <v>6927</v>
      </c>
      <c r="BA250" t="s">
        <v>324</v>
      </c>
      <c r="BB250">
        <v>72801</v>
      </c>
      <c r="BC250" t="s">
        <v>77</v>
      </c>
    </row>
    <row r="251" spans="1:55" x14ac:dyDescent="0.25">
      <c r="A251" t="s">
        <v>4692</v>
      </c>
      <c r="B251" s="1">
        <v>43465</v>
      </c>
      <c r="C251" t="s">
        <v>60</v>
      </c>
      <c r="D251" s="2">
        <v>43407.008645833332</v>
      </c>
      <c r="E251" t="s">
        <v>85</v>
      </c>
      <c r="H251" t="s">
        <v>4693</v>
      </c>
      <c r="I251" t="s">
        <v>4694</v>
      </c>
      <c r="J251" t="s">
        <v>4695</v>
      </c>
      <c r="L251" t="s">
        <v>4696</v>
      </c>
      <c r="M251" t="s">
        <v>134</v>
      </c>
      <c r="N251">
        <v>29928</v>
      </c>
      <c r="O251" t="s">
        <v>68</v>
      </c>
      <c r="Q251" t="s">
        <v>4697</v>
      </c>
      <c r="S251" t="s">
        <v>71</v>
      </c>
      <c r="T251" t="s">
        <v>315</v>
      </c>
      <c r="U251" t="s">
        <v>316</v>
      </c>
      <c r="V251" t="s">
        <v>557</v>
      </c>
      <c r="W251" t="s">
        <v>90</v>
      </c>
      <c r="X251" t="s">
        <v>558</v>
      </c>
      <c r="Y251" t="str">
        <f>"37-2012"</f>
        <v>37-2012</v>
      </c>
      <c r="Z251" t="s">
        <v>268</v>
      </c>
      <c r="AA251">
        <v>721110</v>
      </c>
      <c r="AB251">
        <v>38</v>
      </c>
      <c r="AD251" t="s">
        <v>77</v>
      </c>
      <c r="AE251" t="s">
        <v>96</v>
      </c>
      <c r="AF251">
        <v>35</v>
      </c>
      <c r="AG251" s="3">
        <v>0.33333333333333331</v>
      </c>
      <c r="AH251" s="3">
        <v>0.66666666666666663</v>
      </c>
      <c r="AI251" s="4">
        <v>11.31</v>
      </c>
      <c r="AJ251">
        <v>16.97</v>
      </c>
      <c r="AK251">
        <v>16.97</v>
      </c>
      <c r="AL251" t="s">
        <v>79</v>
      </c>
      <c r="AM251" t="s">
        <v>80</v>
      </c>
      <c r="AO251" t="s">
        <v>81</v>
      </c>
      <c r="AR251" t="s">
        <v>80</v>
      </c>
      <c r="AT251" t="s">
        <v>80</v>
      </c>
      <c r="AW251" t="s">
        <v>71</v>
      </c>
      <c r="AX251">
        <v>1</v>
      </c>
      <c r="AY251" t="s">
        <v>2473</v>
      </c>
      <c r="AZ251" t="s">
        <v>1392</v>
      </c>
      <c r="BA251" t="s">
        <v>134</v>
      </c>
      <c r="BB251">
        <v>29928</v>
      </c>
      <c r="BC251" t="s">
        <v>83</v>
      </c>
    </row>
    <row r="252" spans="1:55" x14ac:dyDescent="0.25">
      <c r="A252" t="s">
        <v>7585</v>
      </c>
      <c r="B252" s="1">
        <v>43460</v>
      </c>
      <c r="C252" t="s">
        <v>60</v>
      </c>
      <c r="D252" s="2">
        <v>43423.491932870369</v>
      </c>
      <c r="E252" t="s">
        <v>115</v>
      </c>
      <c r="H252" t="s">
        <v>7586</v>
      </c>
      <c r="I252" t="s">
        <v>7587</v>
      </c>
      <c r="J252" t="s">
        <v>7588</v>
      </c>
      <c r="L252" t="s">
        <v>806</v>
      </c>
      <c r="M252" t="s">
        <v>180</v>
      </c>
      <c r="N252">
        <v>19382</v>
      </c>
      <c r="O252" t="s">
        <v>68</v>
      </c>
      <c r="Q252" t="s">
        <v>7589</v>
      </c>
      <c r="S252" t="s">
        <v>80</v>
      </c>
      <c r="U252" t="s">
        <v>108</v>
      </c>
      <c r="X252" t="s">
        <v>754</v>
      </c>
      <c r="Y252" t="str">
        <f>"37-3011"</f>
        <v>37-3011</v>
      </c>
      <c r="Z252" t="s">
        <v>454</v>
      </c>
      <c r="AA252">
        <v>56173</v>
      </c>
      <c r="AB252">
        <v>8</v>
      </c>
      <c r="AD252" t="s">
        <v>77</v>
      </c>
      <c r="AE252" t="s">
        <v>96</v>
      </c>
      <c r="AF252">
        <v>40</v>
      </c>
      <c r="AG252" s="3">
        <v>0.29166666666666669</v>
      </c>
      <c r="AH252" s="3">
        <v>0.66666666666666663</v>
      </c>
      <c r="AI252" s="4">
        <v>15.35</v>
      </c>
      <c r="AL252" t="s">
        <v>79</v>
      </c>
      <c r="AM252" t="s">
        <v>80</v>
      </c>
      <c r="AO252" t="s">
        <v>81</v>
      </c>
      <c r="AR252" t="s">
        <v>80</v>
      </c>
      <c r="AT252" t="s">
        <v>80</v>
      </c>
      <c r="AW252" t="s">
        <v>80</v>
      </c>
      <c r="AY252" t="s">
        <v>806</v>
      </c>
      <c r="AZ252" t="s">
        <v>809</v>
      </c>
      <c r="BA252" t="s">
        <v>180</v>
      </c>
      <c r="BB252">
        <v>19382</v>
      </c>
      <c r="BC252" t="s">
        <v>77</v>
      </c>
    </row>
    <row r="253" spans="1:55" x14ac:dyDescent="0.25">
      <c r="A253" t="s">
        <v>1723</v>
      </c>
      <c r="B253" s="1">
        <v>43389</v>
      </c>
      <c r="C253" t="s">
        <v>60</v>
      </c>
      <c r="D253" s="2">
        <v>43339.701597222222</v>
      </c>
      <c r="E253" t="s">
        <v>130</v>
      </c>
      <c r="F253" s="1">
        <v>43414</v>
      </c>
      <c r="G253" s="1">
        <v>43465</v>
      </c>
      <c r="H253" t="s">
        <v>1724</v>
      </c>
      <c r="I253" t="s">
        <v>1725</v>
      </c>
      <c r="J253" t="s">
        <v>1726</v>
      </c>
      <c r="K253" t="s">
        <v>1727</v>
      </c>
      <c r="L253" t="s">
        <v>1091</v>
      </c>
      <c r="M253" t="s">
        <v>240</v>
      </c>
      <c r="N253">
        <v>30004</v>
      </c>
      <c r="O253" t="s">
        <v>68</v>
      </c>
      <c r="Q253" t="s">
        <v>1728</v>
      </c>
      <c r="S253" t="s">
        <v>71</v>
      </c>
      <c r="T253" t="s">
        <v>1729</v>
      </c>
      <c r="U253" t="s">
        <v>1730</v>
      </c>
      <c r="V253" t="s">
        <v>1731</v>
      </c>
      <c r="W253" t="s">
        <v>773</v>
      </c>
      <c r="X253" t="s">
        <v>1732</v>
      </c>
      <c r="Y253" t="str">
        <f>"51-9198"</f>
        <v>51-9198</v>
      </c>
      <c r="Z253" t="s">
        <v>922</v>
      </c>
      <c r="AA253">
        <v>561311</v>
      </c>
      <c r="AB253">
        <v>550</v>
      </c>
      <c r="AC253">
        <v>550</v>
      </c>
      <c r="AD253" t="s">
        <v>77</v>
      </c>
      <c r="AE253" t="s">
        <v>96</v>
      </c>
      <c r="AF253">
        <v>36</v>
      </c>
      <c r="AG253" s="3">
        <v>0.25</v>
      </c>
      <c r="AH253" s="3">
        <v>0.75</v>
      </c>
      <c r="AI253" s="4">
        <v>10.85</v>
      </c>
      <c r="AL253" t="s">
        <v>79</v>
      </c>
      <c r="AM253" t="s">
        <v>80</v>
      </c>
      <c r="AO253" t="s">
        <v>81</v>
      </c>
      <c r="AP253" t="s">
        <v>69</v>
      </c>
      <c r="AQ253" t="s">
        <v>69</v>
      </c>
      <c r="AR253" t="s">
        <v>80</v>
      </c>
      <c r="AT253" t="s">
        <v>80</v>
      </c>
      <c r="AW253" t="s">
        <v>80</v>
      </c>
      <c r="AY253" t="s">
        <v>1733</v>
      </c>
      <c r="AZ253" t="s">
        <v>1734</v>
      </c>
      <c r="BA253" t="s">
        <v>1401</v>
      </c>
      <c r="BB253">
        <v>38654</v>
      </c>
      <c r="BC253" t="s">
        <v>83</v>
      </c>
    </row>
    <row r="254" spans="1:55" x14ac:dyDescent="0.25">
      <c r="A254" t="s">
        <v>7200</v>
      </c>
      <c r="B254" s="1">
        <v>43430</v>
      </c>
      <c r="C254" t="s">
        <v>60</v>
      </c>
      <c r="D254" s="2">
        <v>43407.008946759262</v>
      </c>
      <c r="E254" t="s">
        <v>61</v>
      </c>
      <c r="F254" s="1">
        <v>43497</v>
      </c>
      <c r="G254" s="1">
        <v>43799</v>
      </c>
      <c r="H254" t="s">
        <v>7201</v>
      </c>
      <c r="I254" t="s">
        <v>7202</v>
      </c>
      <c r="J254" t="s">
        <v>4695</v>
      </c>
      <c r="L254" t="s">
        <v>4696</v>
      </c>
      <c r="M254" t="s">
        <v>134</v>
      </c>
      <c r="N254">
        <v>29928</v>
      </c>
      <c r="O254" t="s">
        <v>68</v>
      </c>
      <c r="Q254" t="s">
        <v>4697</v>
      </c>
      <c r="S254" t="s">
        <v>71</v>
      </c>
      <c r="T254" t="s">
        <v>315</v>
      </c>
      <c r="U254" t="s">
        <v>316</v>
      </c>
      <c r="V254" t="s">
        <v>557</v>
      </c>
      <c r="W254" t="s">
        <v>90</v>
      </c>
      <c r="X254" t="s">
        <v>366</v>
      </c>
      <c r="Y254" t="str">
        <f>"35-3031"</f>
        <v>35-3031</v>
      </c>
      <c r="Z254" t="s">
        <v>367</v>
      </c>
      <c r="AA254">
        <v>721110</v>
      </c>
      <c r="AB254">
        <v>22</v>
      </c>
      <c r="AC254">
        <v>22</v>
      </c>
      <c r="AD254" t="s">
        <v>77</v>
      </c>
      <c r="AE254" t="s">
        <v>96</v>
      </c>
      <c r="AF254">
        <v>35</v>
      </c>
      <c r="AG254" s="3">
        <v>0.22916666666666666</v>
      </c>
      <c r="AH254" s="3">
        <v>0.5625</v>
      </c>
      <c r="AI254" s="4">
        <v>9.3699999999999992</v>
      </c>
      <c r="AJ254">
        <v>14.06</v>
      </c>
      <c r="AK254">
        <v>14.06</v>
      </c>
      <c r="AL254" t="s">
        <v>79</v>
      </c>
      <c r="AM254" t="s">
        <v>80</v>
      </c>
      <c r="AO254" t="s">
        <v>81</v>
      </c>
      <c r="AR254" t="s">
        <v>80</v>
      </c>
      <c r="AT254" t="s">
        <v>80</v>
      </c>
      <c r="AW254" t="s">
        <v>71</v>
      </c>
      <c r="AX254">
        <v>1</v>
      </c>
      <c r="AY254" t="s">
        <v>2473</v>
      </c>
      <c r="AZ254" t="s">
        <v>1392</v>
      </c>
      <c r="BA254" t="s">
        <v>134</v>
      </c>
      <c r="BB254">
        <v>29928</v>
      </c>
      <c r="BC254" t="s">
        <v>83</v>
      </c>
    </row>
    <row r="255" spans="1:55" x14ac:dyDescent="0.25">
      <c r="A255" t="s">
        <v>7436</v>
      </c>
      <c r="B255" s="1">
        <v>43438</v>
      </c>
      <c r="C255" t="s">
        <v>60</v>
      </c>
      <c r="D255" s="2">
        <v>43407.009629629632</v>
      </c>
      <c r="E255" t="s">
        <v>61</v>
      </c>
      <c r="F255" s="1">
        <v>43497</v>
      </c>
      <c r="G255" s="1">
        <v>43791</v>
      </c>
      <c r="H255" t="s">
        <v>7437</v>
      </c>
      <c r="I255" t="s">
        <v>7438</v>
      </c>
      <c r="J255" t="s">
        <v>7439</v>
      </c>
      <c r="L255" t="s">
        <v>882</v>
      </c>
      <c r="M255" t="s">
        <v>879</v>
      </c>
      <c r="N255">
        <v>63129</v>
      </c>
      <c r="O255" t="s">
        <v>68</v>
      </c>
      <c r="Q255" t="s">
        <v>7440</v>
      </c>
      <c r="S255" t="s">
        <v>71</v>
      </c>
      <c r="T255" t="s">
        <v>315</v>
      </c>
      <c r="U255" t="s">
        <v>316</v>
      </c>
      <c r="V255" t="s">
        <v>557</v>
      </c>
      <c r="W255" t="s">
        <v>90</v>
      </c>
      <c r="X255" t="s">
        <v>754</v>
      </c>
      <c r="Y255" t="str">
        <f>"37-3011"</f>
        <v>37-3011</v>
      </c>
      <c r="Z255" t="s">
        <v>454</v>
      </c>
      <c r="AA255">
        <v>56173</v>
      </c>
      <c r="AB255">
        <v>45</v>
      </c>
      <c r="AC255">
        <v>45</v>
      </c>
      <c r="AD255" t="s">
        <v>77</v>
      </c>
      <c r="AE255" t="s">
        <v>96</v>
      </c>
      <c r="AF255">
        <v>35</v>
      </c>
      <c r="AG255" s="3">
        <v>0.27083333333333331</v>
      </c>
      <c r="AH255" s="3">
        <v>0.6875</v>
      </c>
      <c r="AI255" s="4">
        <v>14.52</v>
      </c>
      <c r="AJ255">
        <v>21.78</v>
      </c>
      <c r="AK255">
        <v>21.78</v>
      </c>
      <c r="AL255" t="s">
        <v>79</v>
      </c>
      <c r="AM255" t="s">
        <v>80</v>
      </c>
      <c r="AO255" t="s">
        <v>81</v>
      </c>
      <c r="AR255" t="s">
        <v>80</v>
      </c>
      <c r="AT255" t="s">
        <v>80</v>
      </c>
      <c r="AW255" t="s">
        <v>80</v>
      </c>
      <c r="AY255" t="s">
        <v>882</v>
      </c>
      <c r="AZ255" t="s">
        <v>7441</v>
      </c>
      <c r="BA255" t="s">
        <v>879</v>
      </c>
      <c r="BB255">
        <v>63129</v>
      </c>
      <c r="BC255" t="s">
        <v>77</v>
      </c>
    </row>
    <row r="256" spans="1:55" x14ac:dyDescent="0.25">
      <c r="A256" t="s">
        <v>6262</v>
      </c>
      <c r="B256" s="1">
        <v>43398</v>
      </c>
      <c r="C256" t="s">
        <v>60</v>
      </c>
      <c r="D256" s="2">
        <v>43371.455648148149</v>
      </c>
      <c r="E256" t="s">
        <v>115</v>
      </c>
      <c r="H256" t="s">
        <v>4021</v>
      </c>
      <c r="J256" t="s">
        <v>4022</v>
      </c>
      <c r="L256" t="s">
        <v>4023</v>
      </c>
      <c r="M256" t="s">
        <v>677</v>
      </c>
      <c r="N256">
        <v>48329</v>
      </c>
      <c r="O256" t="s">
        <v>68</v>
      </c>
      <c r="Q256" t="s">
        <v>4024</v>
      </c>
      <c r="S256" t="s">
        <v>71</v>
      </c>
      <c r="T256" t="s">
        <v>4025</v>
      </c>
      <c r="U256" t="s">
        <v>4026</v>
      </c>
      <c r="V256" t="s">
        <v>4027</v>
      </c>
      <c r="W256" t="s">
        <v>677</v>
      </c>
      <c r="X256" t="s">
        <v>6263</v>
      </c>
      <c r="Y256" t="str">
        <f>"11-9199"</f>
        <v>11-9199</v>
      </c>
      <c r="Z256" t="s">
        <v>6264</v>
      </c>
      <c r="AA256">
        <v>561730</v>
      </c>
      <c r="AB256">
        <v>1</v>
      </c>
      <c r="AD256" t="s">
        <v>77</v>
      </c>
      <c r="AE256" t="s">
        <v>78</v>
      </c>
      <c r="AF256">
        <v>40</v>
      </c>
      <c r="AG256" s="3">
        <v>0.25</v>
      </c>
      <c r="AH256" s="3">
        <v>0.58333333333333337</v>
      </c>
      <c r="AI256" s="4">
        <v>27.02</v>
      </c>
      <c r="AJ256">
        <v>40.53</v>
      </c>
      <c r="AL256" t="s">
        <v>79</v>
      </c>
      <c r="AM256" t="s">
        <v>71</v>
      </c>
      <c r="AN256">
        <v>3</v>
      </c>
      <c r="AO256" t="s">
        <v>81</v>
      </c>
      <c r="AR256" t="s">
        <v>80</v>
      </c>
      <c r="AT256" t="s">
        <v>80</v>
      </c>
      <c r="AW256" t="s">
        <v>71</v>
      </c>
      <c r="AX256">
        <v>12</v>
      </c>
      <c r="AY256" t="s">
        <v>4023</v>
      </c>
      <c r="AZ256" t="s">
        <v>4028</v>
      </c>
      <c r="BA256" t="s">
        <v>677</v>
      </c>
      <c r="BB256">
        <v>48329</v>
      </c>
      <c r="BC256" t="s">
        <v>77</v>
      </c>
    </row>
    <row r="257" spans="1:55" x14ac:dyDescent="0.25">
      <c r="A257" t="s">
        <v>4020</v>
      </c>
      <c r="B257" s="1">
        <v>43398</v>
      </c>
      <c r="C257" t="s">
        <v>60</v>
      </c>
      <c r="D257" s="2">
        <v>43371.455995370372</v>
      </c>
      <c r="E257" t="s">
        <v>130</v>
      </c>
      <c r="F257" s="1">
        <v>43449</v>
      </c>
      <c r="G257" s="1">
        <v>43555</v>
      </c>
      <c r="H257" t="s">
        <v>4021</v>
      </c>
      <c r="J257" t="s">
        <v>4022</v>
      </c>
      <c r="L257" t="s">
        <v>4023</v>
      </c>
      <c r="M257" t="s">
        <v>677</v>
      </c>
      <c r="N257">
        <v>48329</v>
      </c>
      <c r="O257" t="s">
        <v>68</v>
      </c>
      <c r="Q257" t="s">
        <v>4024</v>
      </c>
      <c r="S257" t="s">
        <v>71</v>
      </c>
      <c r="T257" t="s">
        <v>4025</v>
      </c>
      <c r="U257" t="s">
        <v>4026</v>
      </c>
      <c r="V257" t="s">
        <v>4027</v>
      </c>
      <c r="W257" t="s">
        <v>677</v>
      </c>
      <c r="X257" t="s">
        <v>1646</v>
      </c>
      <c r="Y257" t="str">
        <f>"53-7062"</f>
        <v>53-7062</v>
      </c>
      <c r="Z257" t="s">
        <v>186</v>
      </c>
      <c r="AA257">
        <v>561730</v>
      </c>
      <c r="AB257">
        <v>4</v>
      </c>
      <c r="AC257">
        <v>2</v>
      </c>
      <c r="AD257" t="s">
        <v>77</v>
      </c>
      <c r="AE257" t="s">
        <v>78</v>
      </c>
      <c r="AF257">
        <v>40</v>
      </c>
      <c r="AG257" s="3">
        <v>0.25</v>
      </c>
      <c r="AH257" s="3">
        <v>0.58333333333333337</v>
      </c>
      <c r="AI257" s="4">
        <v>13.72</v>
      </c>
      <c r="AJ257">
        <v>20.58</v>
      </c>
      <c r="AL257" t="s">
        <v>79</v>
      </c>
      <c r="AM257" t="s">
        <v>80</v>
      </c>
      <c r="AO257" t="s">
        <v>81</v>
      </c>
      <c r="AR257" t="s">
        <v>80</v>
      </c>
      <c r="AT257" t="s">
        <v>80</v>
      </c>
      <c r="AW257" t="s">
        <v>80</v>
      </c>
      <c r="AY257" t="s">
        <v>4023</v>
      </c>
      <c r="AZ257" t="s">
        <v>4028</v>
      </c>
      <c r="BA257" t="s">
        <v>677</v>
      </c>
      <c r="BB257">
        <v>48329</v>
      </c>
      <c r="BC257" t="s">
        <v>77</v>
      </c>
    </row>
    <row r="258" spans="1:55" x14ac:dyDescent="0.25">
      <c r="A258" t="s">
        <v>1145</v>
      </c>
      <c r="B258" s="1">
        <v>43438</v>
      </c>
      <c r="C258" t="s">
        <v>60</v>
      </c>
      <c r="D258" s="2">
        <v>43407.0002662037</v>
      </c>
      <c r="E258" t="s">
        <v>61</v>
      </c>
      <c r="F258" s="1">
        <v>43497</v>
      </c>
      <c r="G258" s="1">
        <v>43800</v>
      </c>
      <c r="H258" t="s">
        <v>1146</v>
      </c>
      <c r="J258" t="s">
        <v>1147</v>
      </c>
      <c r="L258" t="s">
        <v>808</v>
      </c>
      <c r="M258" t="s">
        <v>479</v>
      </c>
      <c r="N258">
        <v>45011</v>
      </c>
      <c r="O258" t="s">
        <v>68</v>
      </c>
      <c r="Q258" t="s">
        <v>1148</v>
      </c>
      <c r="S258" t="s">
        <v>71</v>
      </c>
      <c r="T258" t="s">
        <v>315</v>
      </c>
      <c r="U258" t="s">
        <v>316</v>
      </c>
      <c r="V258" t="s">
        <v>317</v>
      </c>
      <c r="W258" t="s">
        <v>90</v>
      </c>
      <c r="X258" t="s">
        <v>754</v>
      </c>
      <c r="Y258" t="str">
        <f>"37-3011"</f>
        <v>37-3011</v>
      </c>
      <c r="Z258" t="s">
        <v>454</v>
      </c>
      <c r="AA258">
        <v>561730</v>
      </c>
      <c r="AB258">
        <v>95</v>
      </c>
      <c r="AC258">
        <v>95</v>
      </c>
      <c r="AD258" t="s">
        <v>77</v>
      </c>
      <c r="AE258" t="s">
        <v>96</v>
      </c>
      <c r="AF258">
        <v>35</v>
      </c>
      <c r="AG258" s="3">
        <v>0.29166666666666669</v>
      </c>
      <c r="AH258" s="3">
        <v>0.64583333333333337</v>
      </c>
      <c r="AI258" s="4">
        <v>13.91</v>
      </c>
      <c r="AJ258">
        <v>20.87</v>
      </c>
      <c r="AL258" t="s">
        <v>79</v>
      </c>
      <c r="AM258" t="s">
        <v>80</v>
      </c>
      <c r="AO258" t="s">
        <v>81</v>
      </c>
      <c r="AR258" t="s">
        <v>80</v>
      </c>
      <c r="AT258" t="s">
        <v>80</v>
      </c>
      <c r="AW258" t="s">
        <v>80</v>
      </c>
      <c r="AY258" t="s">
        <v>808</v>
      </c>
      <c r="AZ258" t="s">
        <v>1149</v>
      </c>
      <c r="BA258" t="s">
        <v>479</v>
      </c>
      <c r="BB258">
        <v>45011</v>
      </c>
      <c r="BC258" t="s">
        <v>77</v>
      </c>
    </row>
    <row r="259" spans="1:55" x14ac:dyDescent="0.25">
      <c r="A259" t="s">
        <v>8254</v>
      </c>
      <c r="B259" s="1">
        <v>43465</v>
      </c>
      <c r="C259" t="s">
        <v>60</v>
      </c>
      <c r="D259" s="2">
        <v>43407.002430555556</v>
      </c>
      <c r="E259" t="s">
        <v>85</v>
      </c>
      <c r="H259" t="s">
        <v>2470</v>
      </c>
      <c r="I259" t="s">
        <v>2471</v>
      </c>
      <c r="J259" t="s">
        <v>2472</v>
      </c>
      <c r="L259" t="s">
        <v>2473</v>
      </c>
      <c r="M259" t="s">
        <v>134</v>
      </c>
      <c r="N259">
        <v>29928</v>
      </c>
      <c r="O259" t="s">
        <v>68</v>
      </c>
      <c r="Q259" t="s">
        <v>2474</v>
      </c>
      <c r="S259" t="s">
        <v>71</v>
      </c>
      <c r="T259" t="s">
        <v>724</v>
      </c>
      <c r="U259" t="s">
        <v>471</v>
      </c>
      <c r="V259" t="s">
        <v>557</v>
      </c>
      <c r="W259" t="s">
        <v>90</v>
      </c>
      <c r="X259" t="s">
        <v>2186</v>
      </c>
      <c r="Y259" t="str">
        <f>"35-9011"</f>
        <v>35-9011</v>
      </c>
      <c r="Z259" t="s">
        <v>2075</v>
      </c>
      <c r="AA259">
        <v>721110</v>
      </c>
      <c r="AB259">
        <v>5</v>
      </c>
      <c r="AD259" t="s">
        <v>77</v>
      </c>
      <c r="AE259" t="s">
        <v>96</v>
      </c>
      <c r="AF259">
        <v>35</v>
      </c>
      <c r="AG259" s="3">
        <v>0.25</v>
      </c>
      <c r="AH259" s="3">
        <v>0.60416666666666663</v>
      </c>
      <c r="AI259" s="4">
        <v>9.61</v>
      </c>
      <c r="AJ259">
        <v>14.42</v>
      </c>
      <c r="AL259" t="s">
        <v>79</v>
      </c>
      <c r="AM259" t="s">
        <v>80</v>
      </c>
      <c r="AO259" t="s">
        <v>81</v>
      </c>
      <c r="AR259" t="s">
        <v>80</v>
      </c>
      <c r="AT259" t="s">
        <v>80</v>
      </c>
      <c r="AW259" t="s">
        <v>71</v>
      </c>
      <c r="AX259">
        <v>1</v>
      </c>
      <c r="AY259" t="s">
        <v>2473</v>
      </c>
      <c r="AZ259" t="s">
        <v>2475</v>
      </c>
      <c r="BA259" t="s">
        <v>134</v>
      </c>
      <c r="BB259">
        <v>29928</v>
      </c>
      <c r="BC259" t="s">
        <v>83</v>
      </c>
    </row>
    <row r="260" spans="1:55" x14ac:dyDescent="0.25">
      <c r="A260" t="s">
        <v>2983</v>
      </c>
      <c r="B260" s="1">
        <v>43375</v>
      </c>
      <c r="C260" t="s">
        <v>60</v>
      </c>
      <c r="D260" s="2">
        <v>43347.001493055555</v>
      </c>
      <c r="E260" t="s">
        <v>61</v>
      </c>
      <c r="F260" s="1">
        <v>43436</v>
      </c>
      <c r="G260" s="1">
        <v>43739</v>
      </c>
      <c r="H260" t="s">
        <v>2984</v>
      </c>
      <c r="J260" t="s">
        <v>2985</v>
      </c>
      <c r="L260" t="s">
        <v>2986</v>
      </c>
      <c r="M260" t="s">
        <v>1752</v>
      </c>
      <c r="N260">
        <v>82332</v>
      </c>
      <c r="O260" t="s">
        <v>68</v>
      </c>
      <c r="Q260" t="s">
        <v>2987</v>
      </c>
      <c r="S260" t="s">
        <v>71</v>
      </c>
      <c r="T260" t="s">
        <v>628</v>
      </c>
      <c r="U260" t="s">
        <v>629</v>
      </c>
      <c r="V260" t="s">
        <v>630</v>
      </c>
      <c r="W260" t="s">
        <v>119</v>
      </c>
      <c r="X260" t="s">
        <v>454</v>
      </c>
      <c r="Y260" t="str">
        <f>"37-3011"</f>
        <v>37-3011</v>
      </c>
      <c r="Z260" t="s">
        <v>454</v>
      </c>
      <c r="AA260">
        <v>721110</v>
      </c>
      <c r="AB260">
        <v>11</v>
      </c>
      <c r="AC260">
        <v>11</v>
      </c>
      <c r="AD260" t="s">
        <v>77</v>
      </c>
      <c r="AE260" t="s">
        <v>78</v>
      </c>
      <c r="AF260">
        <v>40</v>
      </c>
      <c r="AG260" s="3">
        <v>0.29166666666666669</v>
      </c>
      <c r="AH260" s="3">
        <v>0.66666666666666663</v>
      </c>
      <c r="AI260" s="4">
        <v>14.75</v>
      </c>
      <c r="AJ260">
        <v>22.13</v>
      </c>
      <c r="AL260" t="s">
        <v>79</v>
      </c>
      <c r="AM260" t="s">
        <v>80</v>
      </c>
      <c r="AO260" t="s">
        <v>81</v>
      </c>
      <c r="AR260" t="s">
        <v>80</v>
      </c>
      <c r="AT260" t="s">
        <v>80</v>
      </c>
      <c r="AW260" t="s">
        <v>80</v>
      </c>
      <c r="AY260" t="s">
        <v>2988</v>
      </c>
      <c r="AZ260" t="s">
        <v>2989</v>
      </c>
      <c r="BA260" t="s">
        <v>1752</v>
      </c>
      <c r="BB260">
        <v>82332</v>
      </c>
      <c r="BC260" t="s">
        <v>83</v>
      </c>
    </row>
    <row r="261" spans="1:55" x14ac:dyDescent="0.25">
      <c r="A261" t="s">
        <v>1757</v>
      </c>
      <c r="B261" s="1">
        <v>43384</v>
      </c>
      <c r="C261" t="s">
        <v>60</v>
      </c>
      <c r="D261" s="2">
        <v>43339.732939814814</v>
      </c>
      <c r="E261" t="s">
        <v>61</v>
      </c>
      <c r="F261" s="1">
        <v>43429</v>
      </c>
      <c r="G261" s="1">
        <v>43585</v>
      </c>
      <c r="H261" t="s">
        <v>1758</v>
      </c>
      <c r="J261" t="s">
        <v>1759</v>
      </c>
      <c r="L261" t="s">
        <v>1760</v>
      </c>
      <c r="M261" t="s">
        <v>119</v>
      </c>
      <c r="N261">
        <v>33414</v>
      </c>
      <c r="O261" t="s">
        <v>68</v>
      </c>
      <c r="Q261" t="s">
        <v>1761</v>
      </c>
      <c r="S261" t="s">
        <v>71</v>
      </c>
      <c r="T261" t="s">
        <v>1762</v>
      </c>
      <c r="U261" t="s">
        <v>1763</v>
      </c>
      <c r="V261" t="s">
        <v>1764</v>
      </c>
      <c r="W261" t="s">
        <v>303</v>
      </c>
      <c r="X261" t="s">
        <v>604</v>
      </c>
      <c r="Y261" t="str">
        <f>"39-2021"</f>
        <v>39-2021</v>
      </c>
      <c r="Z261" t="s">
        <v>338</v>
      </c>
      <c r="AA261">
        <v>711219</v>
      </c>
      <c r="AB261">
        <v>2</v>
      </c>
      <c r="AC261">
        <v>2</v>
      </c>
      <c r="AD261" t="s">
        <v>77</v>
      </c>
      <c r="AE261" t="s">
        <v>78</v>
      </c>
      <c r="AF261">
        <v>40</v>
      </c>
      <c r="AG261" s="3">
        <v>0.29166666666666669</v>
      </c>
      <c r="AH261" s="3">
        <v>0.66666666666666663</v>
      </c>
      <c r="AI261" s="4">
        <v>12.9</v>
      </c>
      <c r="AJ261">
        <v>19.350000000000001</v>
      </c>
      <c r="AK261">
        <v>19.350000000000001</v>
      </c>
      <c r="AL261" t="s">
        <v>79</v>
      </c>
      <c r="AM261" t="s">
        <v>80</v>
      </c>
      <c r="AO261" t="s">
        <v>81</v>
      </c>
      <c r="AP261" t="s">
        <v>69</v>
      </c>
      <c r="AQ261" t="s">
        <v>69</v>
      </c>
      <c r="AR261" t="s">
        <v>80</v>
      </c>
      <c r="AT261" t="s">
        <v>80</v>
      </c>
      <c r="AW261" t="s">
        <v>71</v>
      </c>
      <c r="AX261">
        <v>1</v>
      </c>
      <c r="AY261" t="s">
        <v>1760</v>
      </c>
      <c r="AZ261" t="s">
        <v>1765</v>
      </c>
      <c r="BA261" t="s">
        <v>119</v>
      </c>
      <c r="BB261">
        <v>33414</v>
      </c>
      <c r="BC261" t="s">
        <v>77</v>
      </c>
    </row>
    <row r="262" spans="1:55" x14ac:dyDescent="0.25">
      <c r="A262" t="s">
        <v>2527</v>
      </c>
      <c r="B262" s="1">
        <v>43465</v>
      </c>
      <c r="C262" t="s">
        <v>60</v>
      </c>
      <c r="D262" s="2">
        <v>43407.001643518517</v>
      </c>
      <c r="E262" t="s">
        <v>85</v>
      </c>
      <c r="H262" t="s">
        <v>2470</v>
      </c>
      <c r="I262" t="s">
        <v>2471</v>
      </c>
      <c r="J262" t="s">
        <v>2472</v>
      </c>
      <c r="L262" t="s">
        <v>2473</v>
      </c>
      <c r="M262" t="s">
        <v>134</v>
      </c>
      <c r="N262">
        <v>29928</v>
      </c>
      <c r="O262" t="s">
        <v>68</v>
      </c>
      <c r="Q262" t="s">
        <v>2474</v>
      </c>
      <c r="S262" t="s">
        <v>71</v>
      </c>
      <c r="T262" t="s">
        <v>724</v>
      </c>
      <c r="U262" t="s">
        <v>471</v>
      </c>
      <c r="V262" t="s">
        <v>557</v>
      </c>
      <c r="W262" t="s">
        <v>90</v>
      </c>
      <c r="X262" t="s">
        <v>2528</v>
      </c>
      <c r="Y262" t="str">
        <f>"35-9021"</f>
        <v>35-9021</v>
      </c>
      <c r="Z262" t="s">
        <v>1883</v>
      </c>
      <c r="AA262">
        <v>721110</v>
      </c>
      <c r="AB262">
        <v>8</v>
      </c>
      <c r="AD262" t="s">
        <v>77</v>
      </c>
      <c r="AE262" t="s">
        <v>96</v>
      </c>
      <c r="AF262">
        <v>35</v>
      </c>
      <c r="AG262" s="3">
        <v>0.33333333333333331</v>
      </c>
      <c r="AH262" s="3">
        <v>0.6875</v>
      </c>
      <c r="AI262" s="4">
        <v>9.59</v>
      </c>
      <c r="AJ262">
        <v>14.39</v>
      </c>
      <c r="AL262" t="s">
        <v>79</v>
      </c>
      <c r="AM262" t="s">
        <v>80</v>
      </c>
      <c r="AO262" t="s">
        <v>81</v>
      </c>
      <c r="AR262" t="s">
        <v>80</v>
      </c>
      <c r="AT262" t="s">
        <v>80</v>
      </c>
      <c r="AW262" t="s">
        <v>71</v>
      </c>
      <c r="AX262">
        <v>1</v>
      </c>
      <c r="AY262" t="s">
        <v>2473</v>
      </c>
      <c r="AZ262" t="s">
        <v>2475</v>
      </c>
      <c r="BA262" t="s">
        <v>134</v>
      </c>
      <c r="BB262">
        <v>29928</v>
      </c>
      <c r="BC262" t="s">
        <v>83</v>
      </c>
    </row>
    <row r="263" spans="1:55" x14ac:dyDescent="0.25">
      <c r="A263" t="s">
        <v>5542</v>
      </c>
      <c r="B263" s="1">
        <v>43446</v>
      </c>
      <c r="C263" t="s">
        <v>60</v>
      </c>
      <c r="D263" s="2">
        <v>43414.007326388892</v>
      </c>
      <c r="E263" t="s">
        <v>757</v>
      </c>
      <c r="F263" s="1">
        <v>43504</v>
      </c>
      <c r="G263" s="1">
        <v>43799</v>
      </c>
      <c r="H263" t="s">
        <v>5543</v>
      </c>
      <c r="J263" t="s">
        <v>5544</v>
      </c>
      <c r="L263" t="s">
        <v>220</v>
      </c>
      <c r="M263" t="s">
        <v>90</v>
      </c>
      <c r="N263">
        <v>75235</v>
      </c>
      <c r="O263" t="s">
        <v>68</v>
      </c>
      <c r="P263" t="s">
        <v>276</v>
      </c>
      <c r="Q263" t="s">
        <v>5545</v>
      </c>
      <c r="S263" t="s">
        <v>71</v>
      </c>
      <c r="T263" t="s">
        <v>315</v>
      </c>
      <c r="U263" t="s">
        <v>471</v>
      </c>
      <c r="V263" t="s">
        <v>557</v>
      </c>
      <c r="W263" t="s">
        <v>90</v>
      </c>
      <c r="X263" t="s">
        <v>754</v>
      </c>
      <c r="Y263" t="str">
        <f>"37-3011"</f>
        <v>37-3011</v>
      </c>
      <c r="Z263" t="s">
        <v>454</v>
      </c>
      <c r="AA263">
        <v>561730</v>
      </c>
      <c r="AB263">
        <v>30</v>
      </c>
      <c r="AC263">
        <v>30</v>
      </c>
      <c r="AD263" t="s">
        <v>77</v>
      </c>
      <c r="AE263" t="s">
        <v>96</v>
      </c>
      <c r="AF263">
        <v>35</v>
      </c>
      <c r="AG263" s="3">
        <v>0.27083333333333331</v>
      </c>
      <c r="AH263" s="3">
        <v>0.64583333333333337</v>
      </c>
      <c r="AI263" s="4">
        <v>13.94</v>
      </c>
      <c r="AJ263">
        <v>20.91</v>
      </c>
      <c r="AK263">
        <v>20.91</v>
      </c>
      <c r="AL263" t="s">
        <v>79</v>
      </c>
      <c r="AM263" t="s">
        <v>80</v>
      </c>
      <c r="AO263" t="s">
        <v>81</v>
      </c>
      <c r="AR263" t="s">
        <v>80</v>
      </c>
      <c r="AT263" t="s">
        <v>80</v>
      </c>
      <c r="AW263" t="s">
        <v>80</v>
      </c>
      <c r="AY263" t="s">
        <v>216</v>
      </c>
      <c r="AZ263" t="s">
        <v>216</v>
      </c>
      <c r="BA263" t="s">
        <v>90</v>
      </c>
      <c r="BB263">
        <v>75235</v>
      </c>
      <c r="BC263" t="s">
        <v>77</v>
      </c>
    </row>
    <row r="264" spans="1:55" x14ac:dyDescent="0.25">
      <c r="A264" t="s">
        <v>6439</v>
      </c>
      <c r="B264" s="1">
        <v>43431</v>
      </c>
      <c r="C264" t="s">
        <v>60</v>
      </c>
      <c r="D264" s="2">
        <v>43407.003877314812</v>
      </c>
      <c r="E264" t="s">
        <v>61</v>
      </c>
      <c r="F264" s="1">
        <v>43497</v>
      </c>
      <c r="G264" s="1">
        <v>43559</v>
      </c>
      <c r="H264" t="s">
        <v>6440</v>
      </c>
      <c r="J264" t="s">
        <v>6441</v>
      </c>
      <c r="L264" t="s">
        <v>2912</v>
      </c>
      <c r="M264" t="s">
        <v>90</v>
      </c>
      <c r="N264">
        <v>75656</v>
      </c>
      <c r="O264" t="s">
        <v>68</v>
      </c>
      <c r="Q264" t="s">
        <v>6442</v>
      </c>
      <c r="S264" t="s">
        <v>71</v>
      </c>
      <c r="T264" t="s">
        <v>724</v>
      </c>
      <c r="U264" t="s">
        <v>471</v>
      </c>
      <c r="V264" t="s">
        <v>317</v>
      </c>
      <c r="W264" t="s">
        <v>90</v>
      </c>
      <c r="X264" t="s">
        <v>165</v>
      </c>
      <c r="Y264" t="str">
        <f>"35-3022"</f>
        <v>35-3022</v>
      </c>
      <c r="Z264" t="s">
        <v>307</v>
      </c>
      <c r="AA264">
        <v>713990</v>
      </c>
      <c r="AB264">
        <v>6</v>
      </c>
      <c r="AC264">
        <v>6</v>
      </c>
      <c r="AD264" t="s">
        <v>77</v>
      </c>
      <c r="AE264" t="s">
        <v>78</v>
      </c>
      <c r="AF264">
        <v>35</v>
      </c>
      <c r="AG264" s="3">
        <v>0.41666666666666669</v>
      </c>
      <c r="AH264" s="3">
        <v>0.75</v>
      </c>
      <c r="AI264" s="4">
        <v>8.7899999999999991</v>
      </c>
      <c r="AJ264">
        <v>13.19</v>
      </c>
      <c r="AK264">
        <v>15.77</v>
      </c>
      <c r="AL264" t="s">
        <v>79</v>
      </c>
      <c r="AM264" t="s">
        <v>80</v>
      </c>
      <c r="AO264" t="s">
        <v>81</v>
      </c>
      <c r="AR264" t="s">
        <v>80</v>
      </c>
      <c r="AT264" t="s">
        <v>80</v>
      </c>
      <c r="AW264" t="s">
        <v>80</v>
      </c>
      <c r="AY264" t="s">
        <v>2912</v>
      </c>
      <c r="AZ264" t="s">
        <v>725</v>
      </c>
      <c r="BA264" t="s">
        <v>90</v>
      </c>
      <c r="BB264">
        <v>75656</v>
      </c>
      <c r="BC264" t="s">
        <v>77</v>
      </c>
    </row>
    <row r="265" spans="1:55" x14ac:dyDescent="0.25">
      <c r="A265" t="s">
        <v>129</v>
      </c>
      <c r="B265" s="1">
        <v>43399</v>
      </c>
      <c r="C265" t="s">
        <v>60</v>
      </c>
      <c r="D265" s="2">
        <v>43343.644305555557</v>
      </c>
      <c r="E265" t="s">
        <v>130</v>
      </c>
      <c r="F265" s="1">
        <v>43419</v>
      </c>
      <c r="G265" s="1">
        <v>43616</v>
      </c>
      <c r="H265" t="s">
        <v>131</v>
      </c>
      <c r="I265" t="s">
        <v>69</v>
      </c>
      <c r="J265" t="s">
        <v>132</v>
      </c>
      <c r="L265" t="s">
        <v>133</v>
      </c>
      <c r="M265" t="s">
        <v>134</v>
      </c>
      <c r="N265">
        <v>29730</v>
      </c>
      <c r="O265" t="s">
        <v>68</v>
      </c>
      <c r="Q265" t="s">
        <v>135</v>
      </c>
      <c r="S265" t="s">
        <v>71</v>
      </c>
      <c r="T265" t="s">
        <v>136</v>
      </c>
      <c r="U265" t="s">
        <v>137</v>
      </c>
      <c r="V265" t="s">
        <v>138</v>
      </c>
      <c r="W265" t="s">
        <v>139</v>
      </c>
      <c r="X265" t="s">
        <v>140</v>
      </c>
      <c r="Y265" t="str">
        <f>"51-6031"</f>
        <v>51-6031</v>
      </c>
      <c r="Z265" t="s">
        <v>141</v>
      </c>
      <c r="AA265">
        <v>31412</v>
      </c>
      <c r="AB265">
        <v>8</v>
      </c>
      <c r="AC265">
        <v>7</v>
      </c>
      <c r="AD265" t="s">
        <v>77</v>
      </c>
      <c r="AE265" t="s">
        <v>96</v>
      </c>
      <c r="AF265">
        <v>40</v>
      </c>
      <c r="AG265" s="3">
        <v>0.3125</v>
      </c>
      <c r="AH265" s="3">
        <v>0.66666666666666663</v>
      </c>
      <c r="AI265" s="4">
        <v>12.62</v>
      </c>
      <c r="AJ265">
        <v>18.93</v>
      </c>
      <c r="AL265" t="s">
        <v>79</v>
      </c>
      <c r="AM265" t="s">
        <v>80</v>
      </c>
      <c r="AO265" t="s">
        <v>81</v>
      </c>
      <c r="AP265" t="s">
        <v>69</v>
      </c>
      <c r="AQ265" t="s">
        <v>69</v>
      </c>
      <c r="AR265" t="s">
        <v>80</v>
      </c>
      <c r="AT265" t="s">
        <v>80</v>
      </c>
      <c r="AW265" t="s">
        <v>71</v>
      </c>
      <c r="AX265">
        <v>3</v>
      </c>
      <c r="AY265" t="s">
        <v>133</v>
      </c>
      <c r="AZ265" t="s">
        <v>142</v>
      </c>
      <c r="BA265" t="s">
        <v>134</v>
      </c>
      <c r="BB265">
        <v>29730</v>
      </c>
      <c r="BC265" t="s">
        <v>83</v>
      </c>
    </row>
    <row r="266" spans="1:55" x14ac:dyDescent="0.25">
      <c r="A266" t="s">
        <v>4322</v>
      </c>
      <c r="B266" s="1">
        <v>43430</v>
      </c>
      <c r="C266" t="s">
        <v>60</v>
      </c>
      <c r="D266" s="2">
        <v>43407.00340277778</v>
      </c>
      <c r="E266" t="s">
        <v>61</v>
      </c>
      <c r="F266" s="1">
        <v>43497</v>
      </c>
      <c r="G266" s="1">
        <v>43542</v>
      </c>
      <c r="H266" t="s">
        <v>4323</v>
      </c>
      <c r="J266" t="s">
        <v>4324</v>
      </c>
      <c r="L266" t="s">
        <v>4325</v>
      </c>
      <c r="M266" t="s">
        <v>119</v>
      </c>
      <c r="N266">
        <v>34428</v>
      </c>
      <c r="O266" t="s">
        <v>68</v>
      </c>
      <c r="Q266" t="s">
        <v>4326</v>
      </c>
      <c r="S266" t="s">
        <v>71</v>
      </c>
      <c r="T266" t="s">
        <v>724</v>
      </c>
      <c r="U266" t="s">
        <v>316</v>
      </c>
      <c r="V266" t="s">
        <v>317</v>
      </c>
      <c r="W266" t="s">
        <v>90</v>
      </c>
      <c r="X266" t="s">
        <v>318</v>
      </c>
      <c r="Y266" t="str">
        <f>"39-3091"</f>
        <v>39-3091</v>
      </c>
      <c r="Z266" t="s">
        <v>166</v>
      </c>
      <c r="AA266">
        <v>713990</v>
      </c>
      <c r="AB266">
        <v>8</v>
      </c>
      <c r="AC266">
        <v>8</v>
      </c>
      <c r="AD266" t="s">
        <v>77</v>
      </c>
      <c r="AE266" t="s">
        <v>78</v>
      </c>
      <c r="AF266">
        <v>35</v>
      </c>
      <c r="AG266" s="3">
        <v>0.41666666666666669</v>
      </c>
      <c r="AH266" s="3">
        <v>0.75</v>
      </c>
      <c r="AI266" s="4">
        <v>9.82</v>
      </c>
      <c r="AJ266">
        <v>14.73</v>
      </c>
      <c r="AK266">
        <v>14.73</v>
      </c>
      <c r="AL266" t="s">
        <v>79</v>
      </c>
      <c r="AM266" t="s">
        <v>80</v>
      </c>
      <c r="AO266" t="s">
        <v>81</v>
      </c>
      <c r="AR266" t="s">
        <v>80</v>
      </c>
      <c r="AT266" t="s">
        <v>80</v>
      </c>
      <c r="AW266" t="s">
        <v>80</v>
      </c>
      <c r="AY266" t="s">
        <v>865</v>
      </c>
      <c r="AZ266" t="s">
        <v>2298</v>
      </c>
      <c r="BA266" t="s">
        <v>90</v>
      </c>
      <c r="BB266">
        <v>77054</v>
      </c>
      <c r="BC266" t="s">
        <v>77</v>
      </c>
    </row>
    <row r="267" spans="1:55" x14ac:dyDescent="0.25">
      <c r="A267" t="s">
        <v>7768</v>
      </c>
      <c r="B267" s="1">
        <v>43395</v>
      </c>
      <c r="C267" t="s">
        <v>60</v>
      </c>
      <c r="D267" s="2">
        <v>43340.70989583333</v>
      </c>
      <c r="E267" t="s">
        <v>130</v>
      </c>
      <c r="F267" s="1">
        <v>43415</v>
      </c>
      <c r="G267" s="1">
        <v>43507</v>
      </c>
      <c r="H267" t="s">
        <v>7769</v>
      </c>
      <c r="J267" t="s">
        <v>7770</v>
      </c>
      <c r="L267" t="s">
        <v>7771</v>
      </c>
      <c r="M267" t="s">
        <v>592</v>
      </c>
      <c r="N267">
        <v>37357</v>
      </c>
      <c r="O267" t="s">
        <v>68</v>
      </c>
      <c r="Q267" t="s">
        <v>7772</v>
      </c>
      <c r="S267" t="s">
        <v>71</v>
      </c>
      <c r="T267" t="s">
        <v>1811</v>
      </c>
      <c r="U267" t="s">
        <v>1812</v>
      </c>
      <c r="V267" t="s">
        <v>1813</v>
      </c>
      <c r="W267" t="s">
        <v>592</v>
      </c>
      <c r="X267" t="s">
        <v>2721</v>
      </c>
      <c r="Y267" t="str">
        <f>"37-3011"</f>
        <v>37-3011</v>
      </c>
      <c r="Z267" t="s">
        <v>454</v>
      </c>
      <c r="AA267">
        <v>21231</v>
      </c>
      <c r="AB267">
        <v>4</v>
      </c>
      <c r="AC267">
        <v>4</v>
      </c>
      <c r="AD267" t="s">
        <v>77</v>
      </c>
      <c r="AE267" t="s">
        <v>438</v>
      </c>
      <c r="AF267">
        <v>40</v>
      </c>
      <c r="AG267" s="3">
        <v>0.29166666666666669</v>
      </c>
      <c r="AH267" s="3">
        <v>0.66666666666666663</v>
      </c>
      <c r="AI267" s="4">
        <v>12.81</v>
      </c>
      <c r="AJ267">
        <v>19.22</v>
      </c>
      <c r="AL267" t="s">
        <v>79</v>
      </c>
      <c r="AM267" t="s">
        <v>80</v>
      </c>
      <c r="AO267" t="s">
        <v>81</v>
      </c>
      <c r="AR267" t="s">
        <v>80</v>
      </c>
      <c r="AT267" t="s">
        <v>80</v>
      </c>
      <c r="AW267" t="s">
        <v>80</v>
      </c>
      <c r="AY267" t="s">
        <v>7771</v>
      </c>
      <c r="AZ267" t="s">
        <v>5123</v>
      </c>
      <c r="BA267" t="s">
        <v>592</v>
      </c>
      <c r="BB267">
        <v>37357</v>
      </c>
      <c r="BC267" t="s">
        <v>77</v>
      </c>
    </row>
    <row r="268" spans="1:55" x14ac:dyDescent="0.25">
      <c r="A268" t="s">
        <v>6973</v>
      </c>
      <c r="B268" s="1">
        <v>43375</v>
      </c>
      <c r="C268" t="s">
        <v>60</v>
      </c>
      <c r="D268" s="2">
        <v>43345.756215277775</v>
      </c>
      <c r="E268" t="s">
        <v>61</v>
      </c>
      <c r="F268" s="1">
        <v>43435</v>
      </c>
      <c r="G268" s="1">
        <v>43708</v>
      </c>
      <c r="H268" t="s">
        <v>6974</v>
      </c>
      <c r="J268" t="s">
        <v>6975</v>
      </c>
      <c r="L268" t="s">
        <v>6976</v>
      </c>
      <c r="M268" t="s">
        <v>180</v>
      </c>
      <c r="N268">
        <v>15101</v>
      </c>
      <c r="O268" t="s">
        <v>68</v>
      </c>
      <c r="Q268" t="s">
        <v>6977</v>
      </c>
      <c r="S268" t="s">
        <v>71</v>
      </c>
      <c r="T268" t="s">
        <v>6978</v>
      </c>
      <c r="U268" t="s">
        <v>6979</v>
      </c>
      <c r="V268" t="s">
        <v>6980</v>
      </c>
      <c r="W268" t="s">
        <v>147</v>
      </c>
      <c r="X268" t="s">
        <v>6981</v>
      </c>
      <c r="Y268" t="str">
        <f>"39-2021"</f>
        <v>39-2021</v>
      </c>
      <c r="Z268" t="s">
        <v>338</v>
      </c>
      <c r="AA268">
        <v>115210</v>
      </c>
      <c r="AB268">
        <v>4</v>
      </c>
      <c r="AC268">
        <v>4</v>
      </c>
      <c r="AD268" t="s">
        <v>77</v>
      </c>
      <c r="AE268" t="s">
        <v>96</v>
      </c>
      <c r="AF268">
        <v>40</v>
      </c>
      <c r="AG268" s="3">
        <v>0.29166666666666669</v>
      </c>
      <c r="AH268" s="3">
        <v>0.66666666666666663</v>
      </c>
      <c r="AI268" s="4">
        <v>10.93</v>
      </c>
      <c r="AJ268">
        <v>16.399999999999999</v>
      </c>
      <c r="AL268" t="s">
        <v>79</v>
      </c>
      <c r="AM268" t="s">
        <v>80</v>
      </c>
      <c r="AO268" t="s">
        <v>81</v>
      </c>
      <c r="AP268" t="s">
        <v>69</v>
      </c>
      <c r="AQ268" t="s">
        <v>69</v>
      </c>
      <c r="AR268" t="s">
        <v>80</v>
      </c>
      <c r="AT268" t="s">
        <v>80</v>
      </c>
      <c r="AW268" t="s">
        <v>71</v>
      </c>
      <c r="AX268">
        <v>3</v>
      </c>
      <c r="AY268" t="s">
        <v>6976</v>
      </c>
      <c r="AZ268" t="s">
        <v>200</v>
      </c>
      <c r="BA268" t="s">
        <v>180</v>
      </c>
      <c r="BB268">
        <v>15101</v>
      </c>
      <c r="BC268" t="s">
        <v>83</v>
      </c>
    </row>
    <row r="269" spans="1:55" x14ac:dyDescent="0.25">
      <c r="A269" t="s">
        <v>717</v>
      </c>
      <c r="B269" s="1">
        <v>43424</v>
      </c>
      <c r="C269" t="s">
        <v>60</v>
      </c>
      <c r="D269" s="2">
        <v>43400.000162037039</v>
      </c>
      <c r="E269" t="s">
        <v>61</v>
      </c>
      <c r="F269" s="1">
        <v>43490</v>
      </c>
      <c r="G269" s="1">
        <v>43753</v>
      </c>
      <c r="H269" t="s">
        <v>718</v>
      </c>
      <c r="I269" t="s">
        <v>719</v>
      </c>
      <c r="J269" t="s">
        <v>720</v>
      </c>
      <c r="K269" t="s">
        <v>721</v>
      </c>
      <c r="L269" t="s">
        <v>722</v>
      </c>
      <c r="M269" t="s">
        <v>90</v>
      </c>
      <c r="N269">
        <v>75638</v>
      </c>
      <c r="O269" t="s">
        <v>68</v>
      </c>
      <c r="P269" t="s">
        <v>69</v>
      </c>
      <c r="Q269" t="s">
        <v>723</v>
      </c>
      <c r="S269" t="s">
        <v>71</v>
      </c>
      <c r="T269" t="s">
        <v>724</v>
      </c>
      <c r="U269" t="s">
        <v>316</v>
      </c>
      <c r="V269" t="s">
        <v>317</v>
      </c>
      <c r="W269" t="s">
        <v>90</v>
      </c>
      <c r="X269" t="s">
        <v>165</v>
      </c>
      <c r="Y269" t="str">
        <f>"35-3022"</f>
        <v>35-3022</v>
      </c>
      <c r="Z269" t="s">
        <v>307</v>
      </c>
      <c r="AA269">
        <v>713990</v>
      </c>
      <c r="AB269">
        <v>6</v>
      </c>
      <c r="AC269">
        <v>6</v>
      </c>
      <c r="AD269" t="s">
        <v>77</v>
      </c>
      <c r="AE269" t="s">
        <v>78</v>
      </c>
      <c r="AF269">
        <v>35</v>
      </c>
      <c r="AG269" s="3">
        <v>0.41666666666666669</v>
      </c>
      <c r="AH269" s="3">
        <v>0.75</v>
      </c>
      <c r="AI269" s="4">
        <v>8.8699999999999992</v>
      </c>
      <c r="AJ269">
        <v>13.31</v>
      </c>
      <c r="AK269">
        <v>18.59</v>
      </c>
      <c r="AL269" t="s">
        <v>79</v>
      </c>
      <c r="AM269" t="s">
        <v>80</v>
      </c>
      <c r="AO269" t="s">
        <v>81</v>
      </c>
      <c r="AR269" t="s">
        <v>80</v>
      </c>
      <c r="AT269" t="s">
        <v>80</v>
      </c>
      <c r="AW269" t="s">
        <v>80</v>
      </c>
      <c r="AY269" t="s">
        <v>722</v>
      </c>
      <c r="AZ269" t="s">
        <v>725</v>
      </c>
      <c r="BA269" t="s">
        <v>90</v>
      </c>
      <c r="BB269">
        <v>75638</v>
      </c>
      <c r="BC269" t="s">
        <v>77</v>
      </c>
    </row>
    <row r="270" spans="1:55" x14ac:dyDescent="0.25">
      <c r="A270" t="s">
        <v>4002</v>
      </c>
      <c r="B270" s="1">
        <v>43388</v>
      </c>
      <c r="C270" t="s">
        <v>60</v>
      </c>
      <c r="D270" s="2">
        <v>43341.931574074071</v>
      </c>
      <c r="E270" t="s">
        <v>115</v>
      </c>
      <c r="H270" t="s">
        <v>4003</v>
      </c>
      <c r="J270" t="s">
        <v>2344</v>
      </c>
      <c r="L270" t="s">
        <v>2345</v>
      </c>
      <c r="M270" t="s">
        <v>240</v>
      </c>
      <c r="N270">
        <v>31750</v>
      </c>
      <c r="O270" t="s">
        <v>68</v>
      </c>
      <c r="Q270" t="s">
        <v>2346</v>
      </c>
      <c r="S270" t="s">
        <v>71</v>
      </c>
      <c r="T270" t="s">
        <v>4004</v>
      </c>
      <c r="U270" t="s">
        <v>4005</v>
      </c>
      <c r="V270" t="s">
        <v>255</v>
      </c>
      <c r="W270" t="s">
        <v>240</v>
      </c>
      <c r="X270" t="s">
        <v>4006</v>
      </c>
      <c r="Y270" t="str">
        <f>"51-3023"</f>
        <v>51-3023</v>
      </c>
      <c r="Z270" t="s">
        <v>1675</v>
      </c>
      <c r="AA270">
        <v>56191</v>
      </c>
      <c r="AB270">
        <v>30</v>
      </c>
      <c r="AD270" t="s">
        <v>77</v>
      </c>
      <c r="AE270" t="s">
        <v>96</v>
      </c>
      <c r="AF270">
        <v>40</v>
      </c>
      <c r="AG270" s="3">
        <v>0.33333333333333331</v>
      </c>
      <c r="AH270" s="3">
        <v>0.70833333333333337</v>
      </c>
      <c r="AI270" s="4">
        <v>12.49</v>
      </c>
      <c r="AL270" t="s">
        <v>79</v>
      </c>
      <c r="AM270" t="s">
        <v>80</v>
      </c>
      <c r="AO270" t="s">
        <v>81</v>
      </c>
      <c r="AR270" t="s">
        <v>80</v>
      </c>
      <c r="AT270" t="s">
        <v>80</v>
      </c>
      <c r="AW270" t="s">
        <v>80</v>
      </c>
      <c r="AY270" t="s">
        <v>4007</v>
      </c>
      <c r="AZ270" t="s">
        <v>4008</v>
      </c>
      <c r="BA270" t="s">
        <v>240</v>
      </c>
      <c r="BB270">
        <v>31510</v>
      </c>
      <c r="BC270" t="s">
        <v>83</v>
      </c>
    </row>
    <row r="271" spans="1:55" x14ac:dyDescent="0.25">
      <c r="A271" t="s">
        <v>862</v>
      </c>
      <c r="B271" s="1">
        <v>43430</v>
      </c>
      <c r="C271" t="s">
        <v>60</v>
      </c>
      <c r="D271" s="2">
        <v>43407.001493055555</v>
      </c>
      <c r="E271" t="s">
        <v>61</v>
      </c>
      <c r="F271" s="1">
        <v>43497</v>
      </c>
      <c r="G271" s="1">
        <v>43799</v>
      </c>
      <c r="H271" t="s">
        <v>863</v>
      </c>
      <c r="J271" t="s">
        <v>864</v>
      </c>
      <c r="L271" t="s">
        <v>865</v>
      </c>
      <c r="M271" t="s">
        <v>90</v>
      </c>
      <c r="N271">
        <v>77043</v>
      </c>
      <c r="O271" t="s">
        <v>68</v>
      </c>
      <c r="Q271" t="s">
        <v>866</v>
      </c>
      <c r="R271">
        <v>200</v>
      </c>
      <c r="S271" t="s">
        <v>71</v>
      </c>
      <c r="T271" t="s">
        <v>724</v>
      </c>
      <c r="U271" t="s">
        <v>316</v>
      </c>
      <c r="V271" t="s">
        <v>317</v>
      </c>
      <c r="W271" t="s">
        <v>90</v>
      </c>
      <c r="X271" t="s">
        <v>804</v>
      </c>
      <c r="Y271" t="str">
        <f>"37-3011"</f>
        <v>37-3011</v>
      </c>
      <c r="Z271" t="s">
        <v>454</v>
      </c>
      <c r="AA271">
        <v>561730</v>
      </c>
      <c r="AB271">
        <v>21</v>
      </c>
      <c r="AC271">
        <v>21</v>
      </c>
      <c r="AD271" t="s">
        <v>77</v>
      </c>
      <c r="AE271" t="s">
        <v>96</v>
      </c>
      <c r="AF271">
        <v>35</v>
      </c>
      <c r="AG271" s="3">
        <v>0.29166666666666669</v>
      </c>
      <c r="AH271" s="3">
        <v>0.66666666666666663</v>
      </c>
      <c r="AI271" s="4">
        <v>13.91</v>
      </c>
      <c r="AJ271">
        <v>20.87</v>
      </c>
      <c r="AK271">
        <v>20.87</v>
      </c>
      <c r="AL271" t="s">
        <v>79</v>
      </c>
      <c r="AM271" t="s">
        <v>80</v>
      </c>
      <c r="AO271" t="s">
        <v>81</v>
      </c>
      <c r="AR271" t="s">
        <v>80</v>
      </c>
      <c r="AT271" t="s">
        <v>80</v>
      </c>
      <c r="AW271" t="s">
        <v>80</v>
      </c>
      <c r="AY271" t="s">
        <v>665</v>
      </c>
      <c r="AZ271" t="s">
        <v>867</v>
      </c>
      <c r="BA271" t="s">
        <v>90</v>
      </c>
      <c r="BB271">
        <v>78757</v>
      </c>
      <c r="BC271" t="s">
        <v>77</v>
      </c>
    </row>
    <row r="272" spans="1:55" x14ac:dyDescent="0.25">
      <c r="A272" t="s">
        <v>5002</v>
      </c>
      <c r="B272" s="1">
        <v>43396</v>
      </c>
      <c r="C272" t="s">
        <v>60</v>
      </c>
      <c r="D272" s="2">
        <v>43345.045787037037</v>
      </c>
      <c r="E272" t="s">
        <v>61</v>
      </c>
      <c r="F272" s="1">
        <v>43435</v>
      </c>
      <c r="G272" s="1">
        <v>43647</v>
      </c>
      <c r="H272" t="s">
        <v>5003</v>
      </c>
      <c r="J272" t="s">
        <v>5004</v>
      </c>
      <c r="L272" t="s">
        <v>4736</v>
      </c>
      <c r="M272" t="s">
        <v>90</v>
      </c>
      <c r="N272">
        <v>75951</v>
      </c>
      <c r="O272" t="s">
        <v>68</v>
      </c>
      <c r="Q272" t="s">
        <v>5005</v>
      </c>
      <c r="S272" t="s">
        <v>71</v>
      </c>
      <c r="T272" t="s">
        <v>223</v>
      </c>
      <c r="U272" t="s">
        <v>224</v>
      </c>
      <c r="V272" t="s">
        <v>225</v>
      </c>
      <c r="W272" t="s">
        <v>99</v>
      </c>
      <c r="X272" t="s">
        <v>647</v>
      </c>
      <c r="Y272" t="str">
        <f>"45-4011"</f>
        <v>45-4011</v>
      </c>
      <c r="Z272" t="s">
        <v>242</v>
      </c>
      <c r="AA272">
        <v>113210</v>
      </c>
      <c r="AB272">
        <v>24</v>
      </c>
      <c r="AC272">
        <v>24</v>
      </c>
      <c r="AD272" t="s">
        <v>77</v>
      </c>
      <c r="AE272" t="s">
        <v>78</v>
      </c>
      <c r="AF272">
        <v>35</v>
      </c>
      <c r="AG272" s="3">
        <v>0.33333333333333331</v>
      </c>
      <c r="AH272" s="3">
        <v>0.66666666666666663</v>
      </c>
      <c r="AI272" s="4">
        <v>17.260000000000002</v>
      </c>
      <c r="AJ272">
        <v>25.89</v>
      </c>
      <c r="AK272">
        <v>25.89</v>
      </c>
      <c r="AL272" t="s">
        <v>79</v>
      </c>
      <c r="AM272" t="s">
        <v>80</v>
      </c>
      <c r="AO272" t="s">
        <v>81</v>
      </c>
      <c r="AR272" t="s">
        <v>80</v>
      </c>
      <c r="AT272" t="s">
        <v>80</v>
      </c>
      <c r="AW272" t="s">
        <v>80</v>
      </c>
      <c r="AY272" t="s">
        <v>4736</v>
      </c>
      <c r="AZ272" t="s">
        <v>4736</v>
      </c>
      <c r="BA272" t="s">
        <v>90</v>
      </c>
      <c r="BB272">
        <v>75951</v>
      </c>
      <c r="BC272" t="s">
        <v>77</v>
      </c>
    </row>
    <row r="273" spans="1:55" x14ac:dyDescent="0.25">
      <c r="A273" t="s">
        <v>5136</v>
      </c>
      <c r="B273" s="1">
        <v>43382</v>
      </c>
      <c r="C273" t="s">
        <v>60</v>
      </c>
      <c r="D273" s="2">
        <v>43340.913865740738</v>
      </c>
      <c r="E273" t="s">
        <v>61</v>
      </c>
      <c r="F273" s="1">
        <v>43415</v>
      </c>
      <c r="G273" s="1">
        <v>43600</v>
      </c>
      <c r="H273" t="s">
        <v>3980</v>
      </c>
      <c r="J273" t="s">
        <v>3981</v>
      </c>
      <c r="L273" t="s">
        <v>3982</v>
      </c>
      <c r="M273" t="s">
        <v>119</v>
      </c>
      <c r="N273">
        <v>33069</v>
      </c>
      <c r="O273" t="s">
        <v>68</v>
      </c>
      <c r="Q273" t="s">
        <v>3983</v>
      </c>
      <c r="S273" t="s">
        <v>71</v>
      </c>
      <c r="T273" t="s">
        <v>3984</v>
      </c>
      <c r="U273" t="s">
        <v>3985</v>
      </c>
      <c r="V273" t="s">
        <v>729</v>
      </c>
      <c r="W273" t="s">
        <v>303</v>
      </c>
      <c r="X273" t="s">
        <v>3986</v>
      </c>
      <c r="Y273" t="str">
        <f>"45-2041"</f>
        <v>45-2041</v>
      </c>
      <c r="Z273" t="s">
        <v>3987</v>
      </c>
      <c r="AA273">
        <v>424480</v>
      </c>
      <c r="AB273">
        <v>65</v>
      </c>
      <c r="AC273">
        <v>65</v>
      </c>
      <c r="AD273" t="s">
        <v>77</v>
      </c>
      <c r="AE273" t="s">
        <v>96</v>
      </c>
      <c r="AF273">
        <v>35</v>
      </c>
      <c r="AG273" s="3">
        <v>0.33333333333333331</v>
      </c>
      <c r="AH273" s="3">
        <v>0.58333333333333337</v>
      </c>
      <c r="AI273" s="4">
        <v>9.43</v>
      </c>
      <c r="AJ273">
        <v>14.15</v>
      </c>
      <c r="AK273">
        <v>0</v>
      </c>
      <c r="AL273" t="s">
        <v>79</v>
      </c>
      <c r="AM273" t="s">
        <v>80</v>
      </c>
      <c r="AO273" t="s">
        <v>81</v>
      </c>
      <c r="AP273" t="s">
        <v>69</v>
      </c>
      <c r="AQ273" t="s">
        <v>69</v>
      </c>
      <c r="AR273" t="s">
        <v>80</v>
      </c>
      <c r="AT273" t="s">
        <v>80</v>
      </c>
      <c r="AW273" t="s">
        <v>71</v>
      </c>
      <c r="AX273">
        <v>3</v>
      </c>
      <c r="AY273" t="s">
        <v>5137</v>
      </c>
      <c r="AZ273" t="s">
        <v>1948</v>
      </c>
      <c r="BA273" t="s">
        <v>119</v>
      </c>
      <c r="BB273">
        <v>33069</v>
      </c>
      <c r="BC273" t="s">
        <v>83</v>
      </c>
    </row>
    <row r="274" spans="1:55" x14ac:dyDescent="0.25">
      <c r="A274" t="s">
        <v>4009</v>
      </c>
      <c r="B274" s="1">
        <v>43413</v>
      </c>
      <c r="C274" t="s">
        <v>60</v>
      </c>
      <c r="D274" s="2">
        <v>43390.000196759262</v>
      </c>
      <c r="E274" t="s">
        <v>61</v>
      </c>
      <c r="F274" s="1">
        <v>43480</v>
      </c>
      <c r="G274" s="1">
        <v>43741</v>
      </c>
      <c r="H274" t="s">
        <v>4010</v>
      </c>
      <c r="J274" t="s">
        <v>4011</v>
      </c>
      <c r="L274" t="s">
        <v>4012</v>
      </c>
      <c r="M274" t="s">
        <v>479</v>
      </c>
      <c r="N274">
        <v>43953</v>
      </c>
      <c r="O274" t="s">
        <v>68</v>
      </c>
      <c r="Q274" t="s">
        <v>4013</v>
      </c>
      <c r="S274" t="s">
        <v>71</v>
      </c>
      <c r="T274" t="s">
        <v>724</v>
      </c>
      <c r="U274" t="s">
        <v>316</v>
      </c>
      <c r="V274" t="s">
        <v>317</v>
      </c>
      <c r="W274" t="s">
        <v>90</v>
      </c>
      <c r="X274" t="s">
        <v>2914</v>
      </c>
      <c r="Y274" t="str">
        <f>"39-3091"</f>
        <v>39-3091</v>
      </c>
      <c r="Z274" t="s">
        <v>166</v>
      </c>
      <c r="AA274">
        <v>713990</v>
      </c>
      <c r="AB274">
        <v>50</v>
      </c>
      <c r="AC274">
        <v>50</v>
      </c>
      <c r="AD274" t="s">
        <v>77</v>
      </c>
      <c r="AE274" t="s">
        <v>78</v>
      </c>
      <c r="AF274">
        <v>35</v>
      </c>
      <c r="AG274" s="3">
        <v>0.41666666666666669</v>
      </c>
      <c r="AH274" s="3">
        <v>0.75</v>
      </c>
      <c r="AI274" s="5">
        <v>9</v>
      </c>
      <c r="AJ274">
        <v>13.5</v>
      </c>
      <c r="AK274">
        <v>18.989999999999998</v>
      </c>
      <c r="AL274" t="s">
        <v>79</v>
      </c>
      <c r="AM274" t="s">
        <v>80</v>
      </c>
      <c r="AO274" t="s">
        <v>81</v>
      </c>
      <c r="AR274" t="s">
        <v>80</v>
      </c>
      <c r="AT274" t="s">
        <v>80</v>
      </c>
      <c r="AW274" t="s">
        <v>80</v>
      </c>
      <c r="AY274" t="s">
        <v>4012</v>
      </c>
      <c r="AZ274" t="s">
        <v>278</v>
      </c>
      <c r="BA274" t="s">
        <v>479</v>
      </c>
      <c r="BB274">
        <v>43953</v>
      </c>
      <c r="BC274" t="s">
        <v>77</v>
      </c>
    </row>
    <row r="275" spans="1:55" x14ac:dyDescent="0.25">
      <c r="A275" t="s">
        <v>4618</v>
      </c>
      <c r="B275" s="1">
        <v>43446</v>
      </c>
      <c r="C275" t="s">
        <v>60</v>
      </c>
      <c r="D275" s="2">
        <v>43438.607893518521</v>
      </c>
      <c r="E275" t="s">
        <v>350</v>
      </c>
      <c r="H275" t="s">
        <v>4619</v>
      </c>
      <c r="J275" t="s">
        <v>4620</v>
      </c>
      <c r="L275" t="s">
        <v>4621</v>
      </c>
      <c r="M275" t="s">
        <v>67</v>
      </c>
      <c r="N275">
        <v>80021</v>
      </c>
      <c r="O275" t="s">
        <v>68</v>
      </c>
      <c r="Q275" t="s">
        <v>4622</v>
      </c>
      <c r="S275" t="s">
        <v>71</v>
      </c>
      <c r="T275" t="s">
        <v>4623</v>
      </c>
      <c r="U275" t="s">
        <v>4624</v>
      </c>
      <c r="V275" t="s">
        <v>4625</v>
      </c>
      <c r="W275" t="s">
        <v>67</v>
      </c>
      <c r="X275" t="s">
        <v>4626</v>
      </c>
      <c r="Y275" t="str">
        <f>"37-3011"</f>
        <v>37-3011</v>
      </c>
      <c r="Z275" t="s">
        <v>454</v>
      </c>
      <c r="AA275">
        <v>541320</v>
      </c>
      <c r="AB275">
        <v>30</v>
      </c>
      <c r="AD275" t="s">
        <v>77</v>
      </c>
      <c r="AE275" t="s">
        <v>78</v>
      </c>
      <c r="AF275">
        <v>40</v>
      </c>
      <c r="AG275" s="3">
        <v>0.29166666666666669</v>
      </c>
      <c r="AH275" s="3">
        <v>0.66666666666666663</v>
      </c>
      <c r="AI275" s="5">
        <v>16</v>
      </c>
      <c r="AM275" t="s">
        <v>80</v>
      </c>
      <c r="AO275" t="s">
        <v>81</v>
      </c>
      <c r="AR275" t="s">
        <v>80</v>
      </c>
      <c r="AT275" t="s">
        <v>80</v>
      </c>
      <c r="AW275" t="s">
        <v>80</v>
      </c>
      <c r="AY275" t="s">
        <v>4621</v>
      </c>
      <c r="AZ275" t="s">
        <v>1318</v>
      </c>
      <c r="BA275" t="s">
        <v>67</v>
      </c>
      <c r="BB275">
        <v>80021</v>
      </c>
      <c r="BC275" t="s">
        <v>77</v>
      </c>
    </row>
    <row r="276" spans="1:55" x14ac:dyDescent="0.25">
      <c r="A276" t="s">
        <v>6295</v>
      </c>
      <c r="B276" s="1">
        <v>43430</v>
      </c>
      <c r="C276" t="s">
        <v>60</v>
      </c>
      <c r="D276" s="2">
        <v>43407.004282407404</v>
      </c>
      <c r="E276" t="s">
        <v>61</v>
      </c>
      <c r="F276" s="1">
        <v>43497</v>
      </c>
      <c r="G276" s="1">
        <v>43787</v>
      </c>
      <c r="H276" t="s">
        <v>6296</v>
      </c>
      <c r="J276" t="s">
        <v>6297</v>
      </c>
      <c r="K276" t="s">
        <v>6298</v>
      </c>
      <c r="L276" t="s">
        <v>4523</v>
      </c>
      <c r="M276" t="s">
        <v>354</v>
      </c>
      <c r="N276">
        <v>74804</v>
      </c>
      <c r="O276" t="s">
        <v>68</v>
      </c>
      <c r="Q276" t="s">
        <v>6299</v>
      </c>
      <c r="S276" t="s">
        <v>71</v>
      </c>
      <c r="T276" t="s">
        <v>724</v>
      </c>
      <c r="U276" t="s">
        <v>471</v>
      </c>
      <c r="V276" t="s">
        <v>557</v>
      </c>
      <c r="W276" t="s">
        <v>90</v>
      </c>
      <c r="X276" t="s">
        <v>165</v>
      </c>
      <c r="Y276" t="str">
        <f>"35-3022"</f>
        <v>35-3022</v>
      </c>
      <c r="Z276" t="s">
        <v>307</v>
      </c>
      <c r="AA276">
        <v>713990</v>
      </c>
      <c r="AB276">
        <v>6</v>
      </c>
      <c r="AC276">
        <v>6</v>
      </c>
      <c r="AD276" t="s">
        <v>77</v>
      </c>
      <c r="AE276" t="s">
        <v>78</v>
      </c>
      <c r="AF276">
        <v>35</v>
      </c>
      <c r="AG276" s="3">
        <v>0.41666666666666669</v>
      </c>
      <c r="AH276" s="3">
        <v>0.75</v>
      </c>
      <c r="AI276" s="4">
        <v>8.6300000000000008</v>
      </c>
      <c r="AJ276">
        <v>12.95</v>
      </c>
      <c r="AK276">
        <v>15.98</v>
      </c>
      <c r="AL276" t="s">
        <v>79</v>
      </c>
      <c r="AM276" t="s">
        <v>80</v>
      </c>
      <c r="AO276" t="s">
        <v>81</v>
      </c>
      <c r="AR276" t="s">
        <v>80</v>
      </c>
      <c r="AT276" t="s">
        <v>80</v>
      </c>
      <c r="AW276" t="s">
        <v>80</v>
      </c>
      <c r="AY276" t="s">
        <v>94</v>
      </c>
      <c r="AZ276" t="s">
        <v>6300</v>
      </c>
      <c r="BA276" t="s">
        <v>90</v>
      </c>
      <c r="BB276">
        <v>78043</v>
      </c>
      <c r="BC276" t="s">
        <v>77</v>
      </c>
    </row>
    <row r="277" spans="1:55" x14ac:dyDescent="0.25">
      <c r="A277" t="s">
        <v>7965</v>
      </c>
      <c r="B277" s="1">
        <v>43431</v>
      </c>
      <c r="C277" t="s">
        <v>60</v>
      </c>
      <c r="D277" s="2">
        <v>43407.003009259257</v>
      </c>
      <c r="E277" t="s">
        <v>61</v>
      </c>
      <c r="F277" s="1">
        <v>43497</v>
      </c>
      <c r="G277" s="1">
        <v>43782</v>
      </c>
      <c r="H277" t="s">
        <v>7966</v>
      </c>
      <c r="J277" t="s">
        <v>7967</v>
      </c>
      <c r="L277" t="s">
        <v>539</v>
      </c>
      <c r="M277" t="s">
        <v>90</v>
      </c>
      <c r="N277">
        <v>78216</v>
      </c>
      <c r="O277" t="s">
        <v>68</v>
      </c>
      <c r="Q277" t="s">
        <v>7968</v>
      </c>
      <c r="S277" t="s">
        <v>71</v>
      </c>
      <c r="T277" t="s">
        <v>724</v>
      </c>
      <c r="U277" t="s">
        <v>316</v>
      </c>
      <c r="V277" t="s">
        <v>317</v>
      </c>
      <c r="W277" t="s">
        <v>90</v>
      </c>
      <c r="X277" t="s">
        <v>4482</v>
      </c>
      <c r="Y277" t="str">
        <f>"39-3091"</f>
        <v>39-3091</v>
      </c>
      <c r="Z277" t="s">
        <v>166</v>
      </c>
      <c r="AA277">
        <v>713990</v>
      </c>
      <c r="AB277">
        <v>20</v>
      </c>
      <c r="AC277">
        <v>20</v>
      </c>
      <c r="AD277" t="s">
        <v>77</v>
      </c>
      <c r="AE277" t="s">
        <v>78</v>
      </c>
      <c r="AF277">
        <v>35</v>
      </c>
      <c r="AG277" s="3">
        <v>0.41666666666666669</v>
      </c>
      <c r="AH277" s="3">
        <v>0.75</v>
      </c>
      <c r="AI277" s="4">
        <v>9.48</v>
      </c>
      <c r="AJ277">
        <v>14.22</v>
      </c>
      <c r="AK277">
        <v>18.739999999999998</v>
      </c>
      <c r="AL277" t="s">
        <v>79</v>
      </c>
      <c r="AM277" t="s">
        <v>80</v>
      </c>
      <c r="AO277" t="s">
        <v>81</v>
      </c>
      <c r="AR277" t="s">
        <v>80</v>
      </c>
      <c r="AT277" t="s">
        <v>80</v>
      </c>
      <c r="AW277" t="s">
        <v>80</v>
      </c>
      <c r="AY277" t="s">
        <v>539</v>
      </c>
      <c r="AZ277" t="s">
        <v>755</v>
      </c>
      <c r="BA277" t="s">
        <v>90</v>
      </c>
      <c r="BB277">
        <v>78214</v>
      </c>
      <c r="BC277" t="s">
        <v>77</v>
      </c>
    </row>
    <row r="278" spans="1:55" x14ac:dyDescent="0.25">
      <c r="A278" t="s">
        <v>566</v>
      </c>
      <c r="B278" s="1">
        <v>43390</v>
      </c>
      <c r="C278" t="s">
        <v>60</v>
      </c>
      <c r="D278" s="2">
        <v>43347.615162037036</v>
      </c>
      <c r="E278" t="s">
        <v>61</v>
      </c>
      <c r="F278" s="1">
        <v>43437</v>
      </c>
      <c r="G278" s="1">
        <v>43708</v>
      </c>
      <c r="H278" t="s">
        <v>567</v>
      </c>
      <c r="J278" t="s">
        <v>568</v>
      </c>
      <c r="L278" t="s">
        <v>439</v>
      </c>
      <c r="M278" t="s">
        <v>248</v>
      </c>
      <c r="N278">
        <v>97477</v>
      </c>
      <c r="O278" t="s">
        <v>68</v>
      </c>
      <c r="Q278" t="s">
        <v>569</v>
      </c>
      <c r="S278" t="s">
        <v>71</v>
      </c>
      <c r="T278" t="s">
        <v>570</v>
      </c>
      <c r="U278" t="s">
        <v>571</v>
      </c>
      <c r="V278" t="s">
        <v>572</v>
      </c>
      <c r="W278" t="s">
        <v>248</v>
      </c>
      <c r="X278" t="s">
        <v>254</v>
      </c>
      <c r="Y278" t="str">
        <f>"45-4011"</f>
        <v>45-4011</v>
      </c>
      <c r="Z278" t="s">
        <v>242</v>
      </c>
      <c r="AA278">
        <v>115310</v>
      </c>
      <c r="AB278">
        <v>12</v>
      </c>
      <c r="AC278">
        <v>12</v>
      </c>
      <c r="AD278" t="s">
        <v>77</v>
      </c>
      <c r="AE278" t="s">
        <v>78</v>
      </c>
      <c r="AF278">
        <v>40</v>
      </c>
      <c r="AG278" s="3">
        <v>0.29166666666666669</v>
      </c>
      <c r="AH278" s="3">
        <v>0.64583333333333337</v>
      </c>
      <c r="AI278" s="4">
        <v>14.47</v>
      </c>
      <c r="AJ278">
        <v>21.71</v>
      </c>
      <c r="AK278">
        <v>30.06</v>
      </c>
      <c r="AL278" t="s">
        <v>79</v>
      </c>
      <c r="AM278" t="s">
        <v>80</v>
      </c>
      <c r="AO278" t="s">
        <v>81</v>
      </c>
      <c r="AR278" t="s">
        <v>80</v>
      </c>
      <c r="AT278" t="s">
        <v>80</v>
      </c>
      <c r="AW278" t="s">
        <v>71</v>
      </c>
      <c r="AX278">
        <v>3</v>
      </c>
      <c r="AY278" t="s">
        <v>439</v>
      </c>
      <c r="AZ278" t="s">
        <v>573</v>
      </c>
      <c r="BA278" t="s">
        <v>248</v>
      </c>
      <c r="BB278">
        <v>97477</v>
      </c>
      <c r="BC278" t="s">
        <v>77</v>
      </c>
    </row>
    <row r="279" spans="1:55" x14ac:dyDescent="0.25">
      <c r="A279" t="s">
        <v>7610</v>
      </c>
      <c r="B279" s="1">
        <v>43378</v>
      </c>
      <c r="C279" t="s">
        <v>60</v>
      </c>
      <c r="D279" s="2">
        <v>43348.422164351854</v>
      </c>
      <c r="E279" t="s">
        <v>61</v>
      </c>
      <c r="F279" s="1">
        <v>43435</v>
      </c>
      <c r="G279" s="1">
        <v>43556</v>
      </c>
      <c r="H279" t="s">
        <v>7611</v>
      </c>
      <c r="J279" t="s">
        <v>7612</v>
      </c>
      <c r="L279" t="s">
        <v>1760</v>
      </c>
      <c r="M279" t="s">
        <v>67</v>
      </c>
      <c r="N279">
        <v>80549</v>
      </c>
      <c r="O279" t="s">
        <v>68</v>
      </c>
      <c r="Q279" t="s">
        <v>7613</v>
      </c>
      <c r="S279" t="s">
        <v>71</v>
      </c>
      <c r="T279" t="s">
        <v>663</v>
      </c>
      <c r="U279" t="s">
        <v>1003</v>
      </c>
      <c r="V279" t="s">
        <v>640</v>
      </c>
      <c r="W279" t="s">
        <v>90</v>
      </c>
      <c r="X279" t="s">
        <v>1586</v>
      </c>
      <c r="Y279" t="str">
        <f>"37-3011"</f>
        <v>37-3011</v>
      </c>
      <c r="Z279" t="s">
        <v>454</v>
      </c>
      <c r="AA279">
        <v>488490</v>
      </c>
      <c r="AB279">
        <v>13</v>
      </c>
      <c r="AC279">
        <v>13</v>
      </c>
      <c r="AD279" t="s">
        <v>77</v>
      </c>
      <c r="AE279" t="s">
        <v>78</v>
      </c>
      <c r="AF279">
        <v>40</v>
      </c>
      <c r="AG279" s="3">
        <v>0.3125</v>
      </c>
      <c r="AH279" s="3">
        <v>0.6875</v>
      </c>
      <c r="AI279" s="4">
        <v>15.73</v>
      </c>
      <c r="AJ279">
        <v>23.6</v>
      </c>
      <c r="AK279">
        <v>33</v>
      </c>
      <c r="AL279" t="s">
        <v>79</v>
      </c>
      <c r="AM279" t="s">
        <v>80</v>
      </c>
      <c r="AO279" t="s">
        <v>81</v>
      </c>
      <c r="AR279" t="s">
        <v>80</v>
      </c>
      <c r="AT279" t="s">
        <v>80</v>
      </c>
      <c r="AW279" t="s">
        <v>80</v>
      </c>
      <c r="AY279" t="s">
        <v>1760</v>
      </c>
      <c r="AZ279" t="s">
        <v>7614</v>
      </c>
      <c r="BA279" t="s">
        <v>67</v>
      </c>
      <c r="BB279">
        <v>80549</v>
      </c>
      <c r="BC279" t="s">
        <v>77</v>
      </c>
    </row>
    <row r="280" spans="1:55" x14ac:dyDescent="0.25">
      <c r="A280" t="s">
        <v>3979</v>
      </c>
      <c r="B280" s="1">
        <v>43391</v>
      </c>
      <c r="C280" t="s">
        <v>60</v>
      </c>
      <c r="D280" s="2">
        <v>43340.911898148152</v>
      </c>
      <c r="E280" t="s">
        <v>61</v>
      </c>
      <c r="F280" s="1">
        <v>43415</v>
      </c>
      <c r="G280" s="1">
        <v>43600</v>
      </c>
      <c r="H280" t="s">
        <v>3980</v>
      </c>
      <c r="J280" t="s">
        <v>3981</v>
      </c>
      <c r="L280" t="s">
        <v>3982</v>
      </c>
      <c r="M280" t="s">
        <v>119</v>
      </c>
      <c r="N280">
        <v>33069</v>
      </c>
      <c r="O280" t="s">
        <v>68</v>
      </c>
      <c r="Q280" t="s">
        <v>3983</v>
      </c>
      <c r="S280" t="s">
        <v>71</v>
      </c>
      <c r="T280" t="s">
        <v>3984</v>
      </c>
      <c r="U280" t="s">
        <v>3985</v>
      </c>
      <c r="V280" t="s">
        <v>729</v>
      </c>
      <c r="W280" t="s">
        <v>303</v>
      </c>
      <c r="X280" t="s">
        <v>3986</v>
      </c>
      <c r="Y280" t="str">
        <f>"45-2041"</f>
        <v>45-2041</v>
      </c>
      <c r="Z280" t="s">
        <v>3987</v>
      </c>
      <c r="AA280">
        <v>424480</v>
      </c>
      <c r="AB280">
        <v>60</v>
      </c>
      <c r="AC280">
        <v>60</v>
      </c>
      <c r="AD280" t="s">
        <v>77</v>
      </c>
      <c r="AE280" t="s">
        <v>78</v>
      </c>
      <c r="AF280">
        <v>35</v>
      </c>
      <c r="AG280" s="3">
        <v>0.33333333333333331</v>
      </c>
      <c r="AH280" s="3">
        <v>0.58333333333333337</v>
      </c>
      <c r="AI280" s="4">
        <v>12.22</v>
      </c>
      <c r="AJ280">
        <v>18.329999999999998</v>
      </c>
      <c r="AK280">
        <v>0</v>
      </c>
      <c r="AL280" t="s">
        <v>79</v>
      </c>
      <c r="AM280" t="s">
        <v>80</v>
      </c>
      <c r="AO280" t="s">
        <v>81</v>
      </c>
      <c r="AP280" t="s">
        <v>69</v>
      </c>
      <c r="AQ280" t="s">
        <v>69</v>
      </c>
      <c r="AR280" t="s">
        <v>80</v>
      </c>
      <c r="AT280" t="s">
        <v>80</v>
      </c>
      <c r="AW280" t="s">
        <v>71</v>
      </c>
      <c r="AX280">
        <v>3</v>
      </c>
      <c r="AY280" t="s">
        <v>3988</v>
      </c>
      <c r="AZ280" t="s">
        <v>2140</v>
      </c>
      <c r="BA280" t="s">
        <v>180</v>
      </c>
      <c r="BB280">
        <v>19022</v>
      </c>
      <c r="BC280" t="s">
        <v>83</v>
      </c>
    </row>
    <row r="281" spans="1:55" x14ac:dyDescent="0.25">
      <c r="A281" t="s">
        <v>4382</v>
      </c>
      <c r="B281" s="1">
        <v>43430</v>
      </c>
      <c r="C281" t="s">
        <v>60</v>
      </c>
      <c r="D281" s="2">
        <v>43407.000196759262</v>
      </c>
      <c r="E281" t="s">
        <v>61</v>
      </c>
      <c r="F281" s="1">
        <v>43497</v>
      </c>
      <c r="G281" s="1">
        <v>43799</v>
      </c>
      <c r="H281" t="s">
        <v>863</v>
      </c>
      <c r="J281" t="s">
        <v>864</v>
      </c>
      <c r="L281" t="s">
        <v>865</v>
      </c>
      <c r="M281" t="s">
        <v>90</v>
      </c>
      <c r="N281">
        <v>77043</v>
      </c>
      <c r="O281" t="s">
        <v>68</v>
      </c>
      <c r="Q281" t="s">
        <v>866</v>
      </c>
      <c r="R281">
        <v>200</v>
      </c>
      <c r="S281" t="s">
        <v>71</v>
      </c>
      <c r="T281" t="s">
        <v>724</v>
      </c>
      <c r="U281" t="s">
        <v>316</v>
      </c>
      <c r="V281" t="s">
        <v>317</v>
      </c>
      <c r="W281" t="s">
        <v>90</v>
      </c>
      <c r="X281" t="s">
        <v>804</v>
      </c>
      <c r="Y281" t="str">
        <f>"37-3011"</f>
        <v>37-3011</v>
      </c>
      <c r="Z281" t="s">
        <v>454</v>
      </c>
      <c r="AA281">
        <v>561730</v>
      </c>
      <c r="AB281">
        <v>258</v>
      </c>
      <c r="AC281">
        <v>258</v>
      </c>
      <c r="AD281" t="s">
        <v>77</v>
      </c>
      <c r="AE281" t="s">
        <v>96</v>
      </c>
      <c r="AF281">
        <v>35</v>
      </c>
      <c r="AG281" s="3">
        <v>0.29166666666666669</v>
      </c>
      <c r="AH281" s="3">
        <v>0.66666666666666663</v>
      </c>
      <c r="AI281" s="4">
        <v>13.44</v>
      </c>
      <c r="AJ281">
        <v>20.16</v>
      </c>
      <c r="AK281">
        <v>20.16</v>
      </c>
      <c r="AL281" t="s">
        <v>79</v>
      </c>
      <c r="AM281" t="s">
        <v>80</v>
      </c>
      <c r="AO281" t="s">
        <v>81</v>
      </c>
      <c r="AR281" t="s">
        <v>80</v>
      </c>
      <c r="AT281" t="s">
        <v>80</v>
      </c>
      <c r="AW281" t="s">
        <v>80</v>
      </c>
      <c r="AY281" t="s">
        <v>636</v>
      </c>
      <c r="AZ281" t="s">
        <v>3132</v>
      </c>
      <c r="BA281" t="s">
        <v>90</v>
      </c>
      <c r="BB281">
        <v>77043</v>
      </c>
      <c r="BC281" t="s">
        <v>77</v>
      </c>
    </row>
    <row r="282" spans="1:55" x14ac:dyDescent="0.25">
      <c r="A282" t="s">
        <v>6853</v>
      </c>
      <c r="B282" s="1">
        <v>43376</v>
      </c>
      <c r="C282" t="s">
        <v>60</v>
      </c>
      <c r="D282" s="2">
        <v>43345.388506944444</v>
      </c>
      <c r="E282" t="s">
        <v>61</v>
      </c>
      <c r="F282" s="1">
        <v>43435</v>
      </c>
      <c r="G282" s="1">
        <v>43555</v>
      </c>
      <c r="H282" t="s">
        <v>6854</v>
      </c>
      <c r="J282" t="s">
        <v>6855</v>
      </c>
      <c r="L282" t="s">
        <v>2128</v>
      </c>
      <c r="M282" t="s">
        <v>479</v>
      </c>
      <c r="N282">
        <v>44256</v>
      </c>
      <c r="O282" t="s">
        <v>68</v>
      </c>
      <c r="Q282" t="s">
        <v>6856</v>
      </c>
      <c r="S282" t="s">
        <v>71</v>
      </c>
      <c r="T282" t="s">
        <v>6857</v>
      </c>
      <c r="U282" t="s">
        <v>6858</v>
      </c>
      <c r="V282" t="s">
        <v>6859</v>
      </c>
      <c r="W282" t="s">
        <v>479</v>
      </c>
      <c r="X282" t="s">
        <v>1586</v>
      </c>
      <c r="Y282" t="str">
        <f>"37-3011"</f>
        <v>37-3011</v>
      </c>
      <c r="Z282" t="s">
        <v>454</v>
      </c>
      <c r="AA282">
        <v>561730</v>
      </c>
      <c r="AB282">
        <v>8</v>
      </c>
      <c r="AC282">
        <v>8</v>
      </c>
      <c r="AD282" t="s">
        <v>77</v>
      </c>
      <c r="AE282" t="s">
        <v>78</v>
      </c>
      <c r="AF282">
        <v>35</v>
      </c>
      <c r="AG282" s="3">
        <v>0</v>
      </c>
      <c r="AH282" s="3">
        <v>0.33333333333333331</v>
      </c>
      <c r="AI282" s="4">
        <v>13.7</v>
      </c>
      <c r="AJ282">
        <v>20.55</v>
      </c>
      <c r="AK282">
        <v>20.55</v>
      </c>
      <c r="AL282" t="s">
        <v>79</v>
      </c>
      <c r="AM282" t="s">
        <v>80</v>
      </c>
      <c r="AO282" t="s">
        <v>81</v>
      </c>
      <c r="AR282" t="s">
        <v>80</v>
      </c>
      <c r="AT282" t="s">
        <v>80</v>
      </c>
      <c r="AW282" t="s">
        <v>80</v>
      </c>
      <c r="AY282" t="s">
        <v>2128</v>
      </c>
      <c r="AZ282" t="s">
        <v>2128</v>
      </c>
      <c r="BA282" t="s">
        <v>479</v>
      </c>
      <c r="BB282">
        <v>44256</v>
      </c>
      <c r="BC282" t="s">
        <v>77</v>
      </c>
    </row>
    <row r="283" spans="1:55" x14ac:dyDescent="0.25">
      <c r="A283" t="s">
        <v>6100</v>
      </c>
      <c r="B283" s="1">
        <v>43388</v>
      </c>
      <c r="C283" t="s">
        <v>60</v>
      </c>
      <c r="D283" s="2">
        <v>43360.633379629631</v>
      </c>
      <c r="E283" t="s">
        <v>61</v>
      </c>
      <c r="F283" s="1">
        <v>43449</v>
      </c>
      <c r="G283" s="1">
        <v>43723</v>
      </c>
      <c r="H283" t="s">
        <v>6101</v>
      </c>
      <c r="J283" t="s">
        <v>6102</v>
      </c>
      <c r="L283" t="s">
        <v>1755</v>
      </c>
      <c r="M283" t="s">
        <v>1752</v>
      </c>
      <c r="N283">
        <v>83025</v>
      </c>
      <c r="O283" t="s">
        <v>68</v>
      </c>
      <c r="Q283" t="s">
        <v>6103</v>
      </c>
      <c r="S283" t="s">
        <v>71</v>
      </c>
      <c r="T283" t="s">
        <v>263</v>
      </c>
      <c r="U283" t="s">
        <v>264</v>
      </c>
      <c r="V283" t="s">
        <v>265</v>
      </c>
      <c r="W283" t="s">
        <v>266</v>
      </c>
      <c r="X283" t="s">
        <v>6104</v>
      </c>
      <c r="Y283" t="str">
        <f>"35-2014"</f>
        <v>35-2014</v>
      </c>
      <c r="Z283" t="s">
        <v>1391</v>
      </c>
      <c r="AA283">
        <v>7139</v>
      </c>
      <c r="AB283">
        <v>4</v>
      </c>
      <c r="AC283">
        <v>4</v>
      </c>
      <c r="AD283" t="s">
        <v>77</v>
      </c>
      <c r="AE283" t="s">
        <v>96</v>
      </c>
      <c r="AF283">
        <v>35</v>
      </c>
      <c r="AG283" s="3">
        <v>0.45833333333333331</v>
      </c>
      <c r="AH283" s="3">
        <v>0.75</v>
      </c>
      <c r="AI283" s="4">
        <v>15.55</v>
      </c>
      <c r="AJ283">
        <v>23.33</v>
      </c>
      <c r="AK283">
        <v>26.33</v>
      </c>
      <c r="AL283" t="s">
        <v>79</v>
      </c>
      <c r="AM283" t="s">
        <v>80</v>
      </c>
      <c r="AO283" t="s">
        <v>81</v>
      </c>
      <c r="AR283" t="s">
        <v>80</v>
      </c>
      <c r="AT283" t="s">
        <v>80</v>
      </c>
      <c r="AW283" t="s">
        <v>71</v>
      </c>
      <c r="AX283">
        <v>12</v>
      </c>
      <c r="AY283" t="s">
        <v>1755</v>
      </c>
      <c r="AZ283" t="s">
        <v>1756</v>
      </c>
      <c r="BA283" t="s">
        <v>1752</v>
      </c>
      <c r="BB283">
        <v>83025</v>
      </c>
      <c r="BC283" t="s">
        <v>83</v>
      </c>
    </row>
    <row r="284" spans="1:55" x14ac:dyDescent="0.25">
      <c r="A284" t="s">
        <v>3483</v>
      </c>
      <c r="B284" s="1">
        <v>43447</v>
      </c>
      <c r="C284" t="s">
        <v>60</v>
      </c>
      <c r="D284" s="2">
        <v>43388.519432870373</v>
      </c>
      <c r="E284" t="s">
        <v>115</v>
      </c>
      <c r="H284" t="s">
        <v>3484</v>
      </c>
      <c r="I284" t="s">
        <v>69</v>
      </c>
      <c r="J284" t="s">
        <v>3485</v>
      </c>
      <c r="K284" t="s">
        <v>69</v>
      </c>
      <c r="L284" t="s">
        <v>3486</v>
      </c>
      <c r="M284" t="s">
        <v>90</v>
      </c>
      <c r="N284">
        <v>78504</v>
      </c>
      <c r="O284" t="s">
        <v>68</v>
      </c>
      <c r="P284" t="s">
        <v>69</v>
      </c>
      <c r="Q284" t="s">
        <v>3487</v>
      </c>
      <c r="S284" t="s">
        <v>71</v>
      </c>
      <c r="T284" t="s">
        <v>3488</v>
      </c>
      <c r="U284" t="s">
        <v>3489</v>
      </c>
      <c r="V284" t="s">
        <v>3490</v>
      </c>
      <c r="W284" t="s">
        <v>90</v>
      </c>
      <c r="X284" t="s">
        <v>127</v>
      </c>
      <c r="Y284" t="str">
        <f>"35-2015"</f>
        <v>35-2015</v>
      </c>
      <c r="Z284" t="s">
        <v>1534</v>
      </c>
      <c r="AA284">
        <v>44521</v>
      </c>
      <c r="AB284">
        <v>13</v>
      </c>
      <c r="AD284" t="s">
        <v>77</v>
      </c>
      <c r="AE284" t="s">
        <v>199</v>
      </c>
      <c r="AF284">
        <v>40</v>
      </c>
      <c r="AG284" s="3">
        <v>0.25</v>
      </c>
      <c r="AH284" s="3">
        <v>0.625</v>
      </c>
      <c r="AI284" s="5">
        <v>8</v>
      </c>
      <c r="AJ284">
        <v>0</v>
      </c>
      <c r="AK284">
        <v>0</v>
      </c>
      <c r="AL284" t="s">
        <v>79</v>
      </c>
      <c r="AM284" t="s">
        <v>80</v>
      </c>
      <c r="AO284" t="s">
        <v>81</v>
      </c>
      <c r="AP284" t="s">
        <v>69</v>
      </c>
      <c r="AQ284" t="s">
        <v>69</v>
      </c>
      <c r="AR284" t="s">
        <v>80</v>
      </c>
      <c r="AT284" t="s">
        <v>71</v>
      </c>
      <c r="AU284">
        <v>1</v>
      </c>
      <c r="AV284" t="s">
        <v>3491</v>
      </c>
      <c r="AW284" t="s">
        <v>80</v>
      </c>
      <c r="AY284" t="s">
        <v>3490</v>
      </c>
      <c r="AZ284" t="s">
        <v>493</v>
      </c>
      <c r="BA284" t="s">
        <v>90</v>
      </c>
      <c r="BB284">
        <v>78504</v>
      </c>
      <c r="BC284" t="s">
        <v>83</v>
      </c>
    </row>
    <row r="285" spans="1:55" x14ac:dyDescent="0.25">
      <c r="A285" t="s">
        <v>7420</v>
      </c>
      <c r="B285" s="1">
        <v>43440</v>
      </c>
      <c r="C285" t="s">
        <v>60</v>
      </c>
      <c r="D285" s="2">
        <v>43407.002025462964</v>
      </c>
      <c r="E285" t="s">
        <v>61</v>
      </c>
      <c r="F285" s="1">
        <v>43497</v>
      </c>
      <c r="G285" s="1">
        <v>43784</v>
      </c>
      <c r="H285" t="s">
        <v>7421</v>
      </c>
      <c r="J285" t="s">
        <v>7422</v>
      </c>
      <c r="L285" t="s">
        <v>7231</v>
      </c>
      <c r="M285" t="s">
        <v>354</v>
      </c>
      <c r="N285">
        <v>73034</v>
      </c>
      <c r="O285" t="s">
        <v>68</v>
      </c>
      <c r="Q285" t="s">
        <v>7423</v>
      </c>
      <c r="S285" t="s">
        <v>71</v>
      </c>
      <c r="T285" t="s">
        <v>315</v>
      </c>
      <c r="U285" t="s">
        <v>316</v>
      </c>
      <c r="V285" t="s">
        <v>317</v>
      </c>
      <c r="W285" t="s">
        <v>90</v>
      </c>
      <c r="X285" t="s">
        <v>754</v>
      </c>
      <c r="Y285" t="str">
        <f>"37-3011"</f>
        <v>37-3011</v>
      </c>
      <c r="Z285" t="s">
        <v>454</v>
      </c>
      <c r="AA285">
        <v>561730</v>
      </c>
      <c r="AB285">
        <v>87</v>
      </c>
      <c r="AC285">
        <v>87</v>
      </c>
      <c r="AD285" t="s">
        <v>77</v>
      </c>
      <c r="AE285" t="s">
        <v>96</v>
      </c>
      <c r="AF285">
        <v>35</v>
      </c>
      <c r="AG285" s="3">
        <v>0.33333333333333331</v>
      </c>
      <c r="AH285" s="3">
        <v>0.70833333333333337</v>
      </c>
      <c r="AI285" s="4">
        <v>12.92</v>
      </c>
      <c r="AJ285">
        <v>19.38</v>
      </c>
      <c r="AL285" t="s">
        <v>79</v>
      </c>
      <c r="AM285" t="s">
        <v>80</v>
      </c>
      <c r="AO285" t="s">
        <v>81</v>
      </c>
      <c r="AR285" t="s">
        <v>80</v>
      </c>
      <c r="AT285" t="s">
        <v>80</v>
      </c>
      <c r="AW285" t="s">
        <v>80</v>
      </c>
      <c r="AY285" t="s">
        <v>7231</v>
      </c>
      <c r="AZ285" t="s">
        <v>4057</v>
      </c>
      <c r="BA285" t="s">
        <v>354</v>
      </c>
      <c r="BB285">
        <v>73034</v>
      </c>
      <c r="BC285" t="s">
        <v>77</v>
      </c>
    </row>
    <row r="286" spans="1:55" x14ac:dyDescent="0.25">
      <c r="A286" t="s">
        <v>875</v>
      </c>
      <c r="B286" s="1">
        <v>43431</v>
      </c>
      <c r="C286" t="s">
        <v>60</v>
      </c>
      <c r="D286" s="2">
        <v>43407.002256944441</v>
      </c>
      <c r="E286" t="s">
        <v>61</v>
      </c>
      <c r="F286" s="1">
        <v>43497</v>
      </c>
      <c r="G286" s="1">
        <v>43800</v>
      </c>
      <c r="H286" t="s">
        <v>876</v>
      </c>
      <c r="J286" t="s">
        <v>877</v>
      </c>
      <c r="L286" t="s">
        <v>878</v>
      </c>
      <c r="M286" t="s">
        <v>879</v>
      </c>
      <c r="N286">
        <v>63043</v>
      </c>
      <c r="O286" t="s">
        <v>68</v>
      </c>
      <c r="Q286" t="s">
        <v>880</v>
      </c>
      <c r="S286" t="s">
        <v>71</v>
      </c>
      <c r="T286" t="s">
        <v>250</v>
      </c>
      <c r="U286" t="s">
        <v>346</v>
      </c>
      <c r="V286" t="s">
        <v>347</v>
      </c>
      <c r="W286" t="s">
        <v>253</v>
      </c>
      <c r="X286" t="s">
        <v>881</v>
      </c>
      <c r="Y286" t="str">
        <f>"37-3011"</f>
        <v>37-3011</v>
      </c>
      <c r="Z286" t="s">
        <v>454</v>
      </c>
      <c r="AA286">
        <v>561730</v>
      </c>
      <c r="AB286">
        <v>40</v>
      </c>
      <c r="AC286">
        <v>40</v>
      </c>
      <c r="AD286" t="s">
        <v>77</v>
      </c>
      <c r="AE286" t="s">
        <v>78</v>
      </c>
      <c r="AF286">
        <v>40</v>
      </c>
      <c r="AG286" s="3">
        <v>0.33333333333333331</v>
      </c>
      <c r="AH286" s="3">
        <v>0.70833333333333337</v>
      </c>
      <c r="AI286" s="4">
        <v>14.52</v>
      </c>
      <c r="AJ286">
        <v>21.78</v>
      </c>
      <c r="AL286" t="s">
        <v>79</v>
      </c>
      <c r="AM286" t="s">
        <v>80</v>
      </c>
      <c r="AO286" t="s">
        <v>81</v>
      </c>
      <c r="AR286" t="s">
        <v>80</v>
      </c>
      <c r="AT286" t="s">
        <v>80</v>
      </c>
      <c r="AW286" t="s">
        <v>80</v>
      </c>
      <c r="AY286" t="s">
        <v>878</v>
      </c>
      <c r="AZ286" t="s">
        <v>882</v>
      </c>
      <c r="BA286" t="s">
        <v>879</v>
      </c>
      <c r="BB286">
        <v>63043</v>
      </c>
      <c r="BC286" t="s">
        <v>77</v>
      </c>
    </row>
    <row r="287" spans="1:55" x14ac:dyDescent="0.25">
      <c r="A287" t="s">
        <v>6118</v>
      </c>
      <c r="B287" s="1">
        <v>43389</v>
      </c>
      <c r="C287" t="s">
        <v>60</v>
      </c>
      <c r="D287" s="2">
        <v>43357.748136574075</v>
      </c>
      <c r="E287" t="s">
        <v>61</v>
      </c>
      <c r="F287" s="1">
        <v>43435</v>
      </c>
      <c r="G287" s="1">
        <v>43585</v>
      </c>
      <c r="H287" t="s">
        <v>6119</v>
      </c>
      <c r="J287" t="s">
        <v>6120</v>
      </c>
      <c r="L287" t="s">
        <v>6121</v>
      </c>
      <c r="M287" t="s">
        <v>119</v>
      </c>
      <c r="N287">
        <v>34677</v>
      </c>
      <c r="O287" t="s">
        <v>68</v>
      </c>
      <c r="Q287" t="s">
        <v>6122</v>
      </c>
      <c r="S287" t="s">
        <v>71</v>
      </c>
      <c r="T287" t="s">
        <v>678</v>
      </c>
      <c r="U287" t="s">
        <v>679</v>
      </c>
      <c r="V287" t="s">
        <v>680</v>
      </c>
      <c r="W287" t="s">
        <v>354</v>
      </c>
      <c r="X287" t="s">
        <v>683</v>
      </c>
      <c r="Y287" t="str">
        <f>"39-2021"</f>
        <v>39-2021</v>
      </c>
      <c r="Z287" t="s">
        <v>338</v>
      </c>
      <c r="AA287">
        <v>711212</v>
      </c>
      <c r="AB287">
        <v>4</v>
      </c>
      <c r="AC287">
        <v>4</v>
      </c>
      <c r="AD287" t="s">
        <v>77</v>
      </c>
      <c r="AE287" t="s">
        <v>78</v>
      </c>
      <c r="AF287">
        <v>40</v>
      </c>
      <c r="AG287" s="3">
        <v>0.20833333333333334</v>
      </c>
      <c r="AH287" s="3">
        <v>0.70833333333333337</v>
      </c>
      <c r="AI287" s="4">
        <v>11.13</v>
      </c>
      <c r="AJ287">
        <v>16.7</v>
      </c>
      <c r="AK287">
        <v>16.7</v>
      </c>
      <c r="AL287" t="s">
        <v>79</v>
      </c>
      <c r="AM287" t="s">
        <v>80</v>
      </c>
      <c r="AO287" t="s">
        <v>81</v>
      </c>
      <c r="AR287" t="s">
        <v>80</v>
      </c>
      <c r="AT287" t="s">
        <v>80</v>
      </c>
      <c r="AW287" t="s">
        <v>71</v>
      </c>
      <c r="AX287">
        <v>1</v>
      </c>
      <c r="AY287" t="s">
        <v>3992</v>
      </c>
      <c r="AZ287" t="s">
        <v>168</v>
      </c>
      <c r="BA287" t="s">
        <v>119</v>
      </c>
      <c r="BB287">
        <v>33626</v>
      </c>
      <c r="BC287" t="s">
        <v>83</v>
      </c>
    </row>
    <row r="288" spans="1:55" x14ac:dyDescent="0.25">
      <c r="A288" t="s">
        <v>3989</v>
      </c>
      <c r="B288" s="1">
        <v>43395</v>
      </c>
      <c r="C288" t="s">
        <v>60</v>
      </c>
      <c r="D288" s="2">
        <v>43357.750868055555</v>
      </c>
      <c r="E288" t="s">
        <v>61</v>
      </c>
      <c r="F288" s="1">
        <v>43435</v>
      </c>
      <c r="G288" s="1">
        <v>43585</v>
      </c>
      <c r="H288" t="s">
        <v>3990</v>
      </c>
      <c r="J288" t="s">
        <v>3991</v>
      </c>
      <c r="L288" t="s">
        <v>3992</v>
      </c>
      <c r="M288" t="s">
        <v>119</v>
      </c>
      <c r="N288">
        <v>33626</v>
      </c>
      <c r="O288" t="s">
        <v>68</v>
      </c>
      <c r="Q288" t="s">
        <v>3993</v>
      </c>
      <c r="S288" t="s">
        <v>71</v>
      </c>
      <c r="T288" t="s">
        <v>678</v>
      </c>
      <c r="U288" t="s">
        <v>679</v>
      </c>
      <c r="V288" t="s">
        <v>680</v>
      </c>
      <c r="W288" t="s">
        <v>354</v>
      </c>
      <c r="X288" t="s">
        <v>683</v>
      </c>
      <c r="Y288" t="str">
        <f>"39-2021"</f>
        <v>39-2021</v>
      </c>
      <c r="Z288" t="s">
        <v>338</v>
      </c>
      <c r="AA288">
        <v>711212</v>
      </c>
      <c r="AB288">
        <v>8</v>
      </c>
      <c r="AC288">
        <v>8</v>
      </c>
      <c r="AD288" t="s">
        <v>77</v>
      </c>
      <c r="AE288" t="s">
        <v>78</v>
      </c>
      <c r="AF288">
        <v>40</v>
      </c>
      <c r="AG288" s="3">
        <v>0.20833333333333334</v>
      </c>
      <c r="AH288" s="3">
        <v>0.70833333333333337</v>
      </c>
      <c r="AI288" s="4">
        <v>11.13</v>
      </c>
      <c r="AJ288">
        <v>16.7</v>
      </c>
      <c r="AK288">
        <v>16.7</v>
      </c>
      <c r="AL288" t="s">
        <v>79</v>
      </c>
      <c r="AM288" t="s">
        <v>80</v>
      </c>
      <c r="AO288" t="s">
        <v>81</v>
      </c>
      <c r="AR288" t="s">
        <v>80</v>
      </c>
      <c r="AT288" t="s">
        <v>80</v>
      </c>
      <c r="AW288" t="s">
        <v>71</v>
      </c>
      <c r="AX288">
        <v>1</v>
      </c>
      <c r="AY288" t="s">
        <v>3992</v>
      </c>
      <c r="AZ288" t="s">
        <v>168</v>
      </c>
      <c r="BA288" t="s">
        <v>119</v>
      </c>
      <c r="BB288">
        <v>33626</v>
      </c>
      <c r="BC288" t="s">
        <v>83</v>
      </c>
    </row>
    <row r="289" spans="1:55" x14ac:dyDescent="0.25">
      <c r="A289" t="s">
        <v>5946</v>
      </c>
      <c r="B289" s="1">
        <v>43411</v>
      </c>
      <c r="C289" t="s">
        <v>60</v>
      </c>
      <c r="D289" s="2">
        <v>43390.817303240743</v>
      </c>
      <c r="E289" t="s">
        <v>61</v>
      </c>
      <c r="F289" s="1">
        <v>43466</v>
      </c>
      <c r="G289" s="1">
        <v>43585</v>
      </c>
      <c r="H289" t="s">
        <v>5947</v>
      </c>
      <c r="J289" t="s">
        <v>5948</v>
      </c>
      <c r="L289" t="s">
        <v>1947</v>
      </c>
      <c r="M289" t="s">
        <v>119</v>
      </c>
      <c r="N289">
        <v>33009</v>
      </c>
      <c r="O289" t="s">
        <v>68</v>
      </c>
      <c r="Q289" t="s">
        <v>5949</v>
      </c>
      <c r="S289" t="s">
        <v>71</v>
      </c>
      <c r="T289" t="s">
        <v>678</v>
      </c>
      <c r="U289" t="s">
        <v>679</v>
      </c>
      <c r="V289" t="s">
        <v>680</v>
      </c>
      <c r="W289" t="s">
        <v>354</v>
      </c>
      <c r="X289" t="s">
        <v>683</v>
      </c>
      <c r="Y289" t="str">
        <f>"39-2021"</f>
        <v>39-2021</v>
      </c>
      <c r="Z289" t="s">
        <v>338</v>
      </c>
      <c r="AA289">
        <v>711212</v>
      </c>
      <c r="AB289">
        <v>11</v>
      </c>
      <c r="AC289">
        <v>11</v>
      </c>
      <c r="AD289" t="s">
        <v>77</v>
      </c>
      <c r="AE289" t="s">
        <v>78</v>
      </c>
      <c r="AF289">
        <v>40</v>
      </c>
      <c r="AG289" s="3">
        <v>0.20833333333333334</v>
      </c>
      <c r="AH289" s="3">
        <v>0.70833333333333337</v>
      </c>
      <c r="AI289" s="4">
        <v>12.63</v>
      </c>
      <c r="AJ289">
        <v>18.95</v>
      </c>
      <c r="AK289">
        <v>18.95</v>
      </c>
      <c r="AL289" t="s">
        <v>79</v>
      </c>
      <c r="AM289" t="s">
        <v>80</v>
      </c>
      <c r="AO289" t="s">
        <v>81</v>
      </c>
      <c r="AR289" t="s">
        <v>80</v>
      </c>
      <c r="AT289" t="s">
        <v>80</v>
      </c>
      <c r="AW289" t="s">
        <v>71</v>
      </c>
      <c r="AX289">
        <v>1</v>
      </c>
      <c r="AY289" t="s">
        <v>1947</v>
      </c>
      <c r="AZ289" t="s">
        <v>1948</v>
      </c>
      <c r="BA289" t="s">
        <v>119</v>
      </c>
      <c r="BB289">
        <v>33009</v>
      </c>
      <c r="BC289" t="s">
        <v>83</v>
      </c>
    </row>
    <row r="290" spans="1:55" x14ac:dyDescent="0.25">
      <c r="A290" t="s">
        <v>1648</v>
      </c>
      <c r="B290" s="1">
        <v>43404</v>
      </c>
      <c r="C290" t="s">
        <v>60</v>
      </c>
      <c r="D290" s="2">
        <v>43341.441840277781</v>
      </c>
      <c r="E290" t="s">
        <v>61</v>
      </c>
      <c r="F290" s="1">
        <v>43416</v>
      </c>
      <c r="G290" s="1">
        <v>43646</v>
      </c>
      <c r="H290" t="s">
        <v>1649</v>
      </c>
      <c r="J290" t="s">
        <v>1650</v>
      </c>
      <c r="L290" t="s">
        <v>1651</v>
      </c>
      <c r="M290" t="s">
        <v>240</v>
      </c>
      <c r="N290">
        <v>29728</v>
      </c>
      <c r="O290" t="s">
        <v>68</v>
      </c>
      <c r="Q290" t="s">
        <v>1652</v>
      </c>
      <c r="S290" t="s">
        <v>71</v>
      </c>
      <c r="T290" t="s">
        <v>1653</v>
      </c>
      <c r="U290" t="s">
        <v>1654</v>
      </c>
      <c r="V290" t="s">
        <v>1655</v>
      </c>
      <c r="W290" t="s">
        <v>134</v>
      </c>
      <c r="X290" t="s">
        <v>1656</v>
      </c>
      <c r="Y290" t="str">
        <f>"45-4011"</f>
        <v>45-4011</v>
      </c>
      <c r="Z290" t="s">
        <v>242</v>
      </c>
      <c r="AA290">
        <v>113210</v>
      </c>
      <c r="AB290">
        <v>25</v>
      </c>
      <c r="AC290">
        <v>25</v>
      </c>
      <c r="AD290" t="s">
        <v>77</v>
      </c>
      <c r="AE290" t="s">
        <v>78</v>
      </c>
      <c r="AF290">
        <v>40</v>
      </c>
      <c r="AG290" s="3">
        <v>0.33333333333333331</v>
      </c>
      <c r="AH290" s="3">
        <v>0.70833333333333337</v>
      </c>
      <c r="AI290" s="4">
        <v>14.02</v>
      </c>
      <c r="AJ290">
        <v>21.03</v>
      </c>
      <c r="AK290">
        <v>21.03</v>
      </c>
      <c r="AL290" t="s">
        <v>79</v>
      </c>
      <c r="AM290" t="s">
        <v>80</v>
      </c>
      <c r="AO290" t="s">
        <v>81</v>
      </c>
      <c r="AP290" t="s">
        <v>81</v>
      </c>
      <c r="AQ290" t="s">
        <v>81</v>
      </c>
      <c r="AR290" t="s">
        <v>80</v>
      </c>
      <c r="AT290" t="s">
        <v>80</v>
      </c>
      <c r="AW290" t="s">
        <v>80</v>
      </c>
      <c r="AY290" t="s">
        <v>1651</v>
      </c>
      <c r="AZ290" t="s">
        <v>1657</v>
      </c>
      <c r="BA290" t="s">
        <v>240</v>
      </c>
      <c r="BB290">
        <v>29728</v>
      </c>
      <c r="BC290" t="s">
        <v>77</v>
      </c>
    </row>
    <row r="291" spans="1:55" x14ac:dyDescent="0.25">
      <c r="A291" t="s">
        <v>5042</v>
      </c>
      <c r="B291" s="1">
        <v>43406</v>
      </c>
      <c r="C291" t="s">
        <v>60</v>
      </c>
      <c r="D291" s="2">
        <v>43387.960231481484</v>
      </c>
      <c r="E291" t="s">
        <v>85</v>
      </c>
      <c r="H291" t="s">
        <v>4634</v>
      </c>
      <c r="J291" t="s">
        <v>4635</v>
      </c>
      <c r="L291" t="s">
        <v>4636</v>
      </c>
      <c r="M291" t="s">
        <v>332</v>
      </c>
      <c r="N291">
        <v>41005</v>
      </c>
      <c r="O291" t="s">
        <v>68</v>
      </c>
      <c r="Q291" t="s">
        <v>4637</v>
      </c>
      <c r="S291" t="s">
        <v>71</v>
      </c>
      <c r="T291" t="s">
        <v>724</v>
      </c>
      <c r="U291" t="s">
        <v>471</v>
      </c>
      <c r="V291" t="s">
        <v>557</v>
      </c>
      <c r="W291" t="s">
        <v>90</v>
      </c>
      <c r="X291" t="s">
        <v>754</v>
      </c>
      <c r="Y291" t="str">
        <f>"37-3011"</f>
        <v>37-3011</v>
      </c>
      <c r="Z291" t="s">
        <v>454</v>
      </c>
      <c r="AA291">
        <v>561730</v>
      </c>
      <c r="AB291">
        <v>95</v>
      </c>
      <c r="AD291" t="s">
        <v>77</v>
      </c>
      <c r="AE291" t="s">
        <v>96</v>
      </c>
      <c r="AF291">
        <v>35</v>
      </c>
      <c r="AG291" s="3">
        <v>0.3125</v>
      </c>
      <c r="AH291" s="3">
        <v>0.66666666666666663</v>
      </c>
      <c r="AI291" s="4">
        <v>13.91</v>
      </c>
      <c r="AJ291">
        <v>20.87</v>
      </c>
      <c r="AL291" t="s">
        <v>79</v>
      </c>
      <c r="AM291" t="s">
        <v>80</v>
      </c>
      <c r="AO291" t="s">
        <v>81</v>
      </c>
      <c r="AR291" t="s">
        <v>80</v>
      </c>
      <c r="AT291" t="s">
        <v>80</v>
      </c>
      <c r="AW291" t="s">
        <v>80</v>
      </c>
      <c r="AY291" t="s">
        <v>4636</v>
      </c>
      <c r="AZ291" t="s">
        <v>1084</v>
      </c>
      <c r="BA291" t="s">
        <v>332</v>
      </c>
      <c r="BB291">
        <v>41005</v>
      </c>
      <c r="BC291" t="s">
        <v>77</v>
      </c>
    </row>
    <row r="292" spans="1:55" x14ac:dyDescent="0.25">
      <c r="A292" t="s">
        <v>3926</v>
      </c>
      <c r="B292" s="1">
        <v>43409</v>
      </c>
      <c r="C292" t="s">
        <v>60</v>
      </c>
      <c r="D292" s="2">
        <v>43382.503275462965</v>
      </c>
      <c r="E292" t="s">
        <v>61</v>
      </c>
      <c r="F292" s="1">
        <v>43472</v>
      </c>
      <c r="G292" s="1">
        <v>43745</v>
      </c>
      <c r="H292" t="s">
        <v>3927</v>
      </c>
      <c r="J292" t="s">
        <v>3928</v>
      </c>
      <c r="L292" t="s">
        <v>1563</v>
      </c>
      <c r="M292" t="s">
        <v>248</v>
      </c>
      <c r="N292">
        <v>97502</v>
      </c>
      <c r="O292" t="s">
        <v>68</v>
      </c>
      <c r="Q292" t="s">
        <v>3929</v>
      </c>
      <c r="S292" t="s">
        <v>71</v>
      </c>
      <c r="T292" t="s">
        <v>250</v>
      </c>
      <c r="U292" t="s">
        <v>346</v>
      </c>
      <c r="V292" t="s">
        <v>347</v>
      </c>
      <c r="W292" t="s">
        <v>253</v>
      </c>
      <c r="X292" t="s">
        <v>254</v>
      </c>
      <c r="Y292" t="str">
        <f>"45-4011"</f>
        <v>45-4011</v>
      </c>
      <c r="Z292" t="s">
        <v>242</v>
      </c>
      <c r="AA292">
        <v>115310</v>
      </c>
      <c r="AB292">
        <v>55</v>
      </c>
      <c r="AC292">
        <v>55</v>
      </c>
      <c r="AD292" t="s">
        <v>77</v>
      </c>
      <c r="AE292" t="s">
        <v>96</v>
      </c>
      <c r="AF292">
        <v>35</v>
      </c>
      <c r="AG292" s="3">
        <v>0.25</v>
      </c>
      <c r="AH292" s="3">
        <v>0.625</v>
      </c>
      <c r="AI292" s="5">
        <v>12</v>
      </c>
      <c r="AJ292">
        <v>18</v>
      </c>
      <c r="AK292">
        <v>30.06</v>
      </c>
      <c r="AL292" t="s">
        <v>79</v>
      </c>
      <c r="AM292" t="s">
        <v>80</v>
      </c>
      <c r="AO292" t="s">
        <v>81</v>
      </c>
      <c r="AR292" t="s">
        <v>80</v>
      </c>
      <c r="AT292" t="s">
        <v>80</v>
      </c>
      <c r="AW292" t="s">
        <v>71</v>
      </c>
      <c r="AX292">
        <v>3</v>
      </c>
      <c r="AY292" t="s">
        <v>1563</v>
      </c>
      <c r="AZ292" t="s">
        <v>621</v>
      </c>
      <c r="BA292" t="s">
        <v>248</v>
      </c>
      <c r="BB292">
        <v>97502</v>
      </c>
      <c r="BC292" t="s">
        <v>77</v>
      </c>
    </row>
    <row r="293" spans="1:55" x14ac:dyDescent="0.25">
      <c r="A293" t="s">
        <v>3078</v>
      </c>
      <c r="B293" s="1">
        <v>43384</v>
      </c>
      <c r="C293" t="s">
        <v>60</v>
      </c>
      <c r="D293" s="2">
        <v>43343.437974537039</v>
      </c>
      <c r="E293" t="s">
        <v>61</v>
      </c>
      <c r="F293" s="1">
        <v>43429</v>
      </c>
      <c r="G293" s="1">
        <v>43496</v>
      </c>
      <c r="H293" t="s">
        <v>3079</v>
      </c>
      <c r="J293" t="s">
        <v>3080</v>
      </c>
      <c r="L293" t="s">
        <v>3081</v>
      </c>
      <c r="M293" t="s">
        <v>90</v>
      </c>
      <c r="N293">
        <v>75023</v>
      </c>
      <c r="O293" t="s">
        <v>68</v>
      </c>
      <c r="Q293" t="s">
        <v>3082</v>
      </c>
      <c r="S293" t="s">
        <v>71</v>
      </c>
      <c r="T293" t="s">
        <v>1063</v>
      </c>
      <c r="U293" t="s">
        <v>1064</v>
      </c>
      <c r="V293" t="s">
        <v>1065</v>
      </c>
      <c r="W293" t="s">
        <v>90</v>
      </c>
      <c r="X293" t="s">
        <v>3083</v>
      </c>
      <c r="Y293" t="str">
        <f>"37-3011"</f>
        <v>37-3011</v>
      </c>
      <c r="Z293" t="s">
        <v>454</v>
      </c>
      <c r="AA293">
        <v>561730</v>
      </c>
      <c r="AB293">
        <v>8</v>
      </c>
      <c r="AC293">
        <v>8</v>
      </c>
      <c r="AD293" t="s">
        <v>77</v>
      </c>
      <c r="AE293" t="s">
        <v>78</v>
      </c>
      <c r="AF293">
        <v>40</v>
      </c>
      <c r="AG293" s="3">
        <v>0.27083333333333331</v>
      </c>
      <c r="AH293" s="3">
        <v>0.72916666666666663</v>
      </c>
      <c r="AI293" s="4">
        <v>13.94</v>
      </c>
      <c r="AJ293">
        <v>20.91</v>
      </c>
      <c r="AL293" t="s">
        <v>79</v>
      </c>
      <c r="AM293" t="s">
        <v>80</v>
      </c>
      <c r="AO293" t="s">
        <v>81</v>
      </c>
      <c r="AR293" t="s">
        <v>80</v>
      </c>
      <c r="AT293" t="s">
        <v>80</v>
      </c>
      <c r="AW293" t="s">
        <v>80</v>
      </c>
      <c r="AY293" t="s">
        <v>3081</v>
      </c>
      <c r="AZ293" t="s">
        <v>1177</v>
      </c>
      <c r="BA293" t="s">
        <v>90</v>
      </c>
      <c r="BB293">
        <v>75023</v>
      </c>
      <c r="BC293" t="s">
        <v>77</v>
      </c>
    </row>
    <row r="294" spans="1:55" x14ac:dyDescent="0.25">
      <c r="A294" t="s">
        <v>384</v>
      </c>
      <c r="B294" s="1">
        <v>43419</v>
      </c>
      <c r="C294" t="s">
        <v>60</v>
      </c>
      <c r="D294" s="2">
        <v>43360.617291666669</v>
      </c>
      <c r="E294" t="s">
        <v>61</v>
      </c>
      <c r="F294" s="1">
        <v>43435</v>
      </c>
      <c r="G294" s="1">
        <v>43525</v>
      </c>
      <c r="H294" t="s">
        <v>385</v>
      </c>
      <c r="J294" t="s">
        <v>386</v>
      </c>
      <c r="L294" t="s">
        <v>387</v>
      </c>
      <c r="M294" t="s">
        <v>274</v>
      </c>
      <c r="N294">
        <v>55987</v>
      </c>
      <c r="O294" t="s">
        <v>68</v>
      </c>
      <c r="Q294" t="s">
        <v>388</v>
      </c>
      <c r="S294" t="s">
        <v>71</v>
      </c>
      <c r="T294" t="s">
        <v>389</v>
      </c>
      <c r="U294" t="s">
        <v>390</v>
      </c>
      <c r="V294" t="s">
        <v>391</v>
      </c>
      <c r="W294" t="s">
        <v>274</v>
      </c>
      <c r="X294" t="s">
        <v>392</v>
      </c>
      <c r="Y294" t="str">
        <f>"49-9099"</f>
        <v>49-9099</v>
      </c>
      <c r="Z294" t="s">
        <v>393</v>
      </c>
      <c r="AA294">
        <v>326199</v>
      </c>
      <c r="AB294">
        <v>20</v>
      </c>
      <c r="AC294">
        <v>20</v>
      </c>
      <c r="AD294" t="s">
        <v>77</v>
      </c>
      <c r="AE294" t="s">
        <v>96</v>
      </c>
      <c r="AF294">
        <v>35</v>
      </c>
      <c r="AG294" s="3">
        <v>0.33333333333333331</v>
      </c>
      <c r="AH294" s="3">
        <v>0.625</v>
      </c>
      <c r="AI294" s="4">
        <v>29.84</v>
      </c>
      <c r="AJ294">
        <v>44.76</v>
      </c>
      <c r="AL294" t="s">
        <v>79</v>
      </c>
      <c r="AM294" t="s">
        <v>80</v>
      </c>
      <c r="AO294" t="s">
        <v>81</v>
      </c>
      <c r="AR294" t="s">
        <v>80</v>
      </c>
      <c r="AT294" t="s">
        <v>80</v>
      </c>
      <c r="AW294" t="s">
        <v>80</v>
      </c>
      <c r="AY294" t="s">
        <v>394</v>
      </c>
      <c r="AZ294" t="s">
        <v>395</v>
      </c>
      <c r="BA294" t="s">
        <v>274</v>
      </c>
      <c r="BB294">
        <v>56560</v>
      </c>
      <c r="BC294" t="s">
        <v>77</v>
      </c>
    </row>
    <row r="295" spans="1:55" x14ac:dyDescent="0.25">
      <c r="A295" t="s">
        <v>2873</v>
      </c>
      <c r="B295" s="1">
        <v>43388</v>
      </c>
      <c r="C295" t="s">
        <v>60</v>
      </c>
      <c r="D295" s="2">
        <v>43342.67869212963</v>
      </c>
      <c r="E295" t="s">
        <v>115</v>
      </c>
      <c r="H295" t="s">
        <v>2874</v>
      </c>
      <c r="J295" t="s">
        <v>1300</v>
      </c>
      <c r="L295" t="s">
        <v>1301</v>
      </c>
      <c r="M295" t="s">
        <v>90</v>
      </c>
      <c r="N295">
        <v>78362</v>
      </c>
      <c r="O295" t="s">
        <v>68</v>
      </c>
      <c r="Q295" t="s">
        <v>1302</v>
      </c>
      <c r="S295" t="s">
        <v>80</v>
      </c>
      <c r="U295" t="s">
        <v>108</v>
      </c>
      <c r="X295" t="s">
        <v>2875</v>
      </c>
      <c r="Y295" t="str">
        <f>"47-3012"</f>
        <v>47-3012</v>
      </c>
      <c r="Z295" t="s">
        <v>1580</v>
      </c>
      <c r="AA295">
        <v>23813</v>
      </c>
      <c r="AB295">
        <v>67</v>
      </c>
      <c r="AD295" t="s">
        <v>77</v>
      </c>
      <c r="AE295" t="s">
        <v>96</v>
      </c>
      <c r="AF295">
        <v>40</v>
      </c>
      <c r="AG295" s="3">
        <v>0.29166666666666669</v>
      </c>
      <c r="AH295" s="3">
        <v>0.70833333333333337</v>
      </c>
      <c r="AI295" s="4">
        <v>17.649999999999999</v>
      </c>
      <c r="AJ295">
        <v>27</v>
      </c>
      <c r="AL295" t="s">
        <v>79</v>
      </c>
      <c r="AM295" t="s">
        <v>80</v>
      </c>
      <c r="AO295" t="s">
        <v>81</v>
      </c>
      <c r="AP295" t="s">
        <v>69</v>
      </c>
      <c r="AR295" t="s">
        <v>80</v>
      </c>
      <c r="AT295" t="s">
        <v>80</v>
      </c>
      <c r="AW295" t="s">
        <v>80</v>
      </c>
      <c r="AY295" t="s">
        <v>1304</v>
      </c>
      <c r="AZ295" t="s">
        <v>975</v>
      </c>
      <c r="BA295" t="s">
        <v>99</v>
      </c>
      <c r="BB295">
        <v>70668</v>
      </c>
      <c r="BC295" t="s">
        <v>77</v>
      </c>
    </row>
    <row r="296" spans="1:55" x14ac:dyDescent="0.25">
      <c r="A296" t="s">
        <v>3030</v>
      </c>
      <c r="B296" s="1">
        <v>43440</v>
      </c>
      <c r="C296" t="s">
        <v>60</v>
      </c>
      <c r="D296" s="2">
        <v>43407.006620370368</v>
      </c>
      <c r="E296" t="s">
        <v>85</v>
      </c>
      <c r="H296" t="s">
        <v>3031</v>
      </c>
      <c r="J296" t="s">
        <v>3032</v>
      </c>
      <c r="L296" t="s">
        <v>621</v>
      </c>
      <c r="M296" t="s">
        <v>592</v>
      </c>
      <c r="N296">
        <v>38305</v>
      </c>
      <c r="O296" t="s">
        <v>68</v>
      </c>
      <c r="Q296" t="s">
        <v>3033</v>
      </c>
      <c r="S296" t="s">
        <v>71</v>
      </c>
      <c r="T296" t="s">
        <v>1063</v>
      </c>
      <c r="U296" t="s">
        <v>1064</v>
      </c>
      <c r="V296" t="s">
        <v>1065</v>
      </c>
      <c r="W296" t="s">
        <v>90</v>
      </c>
      <c r="X296" t="s">
        <v>95</v>
      </c>
      <c r="Y296" t="str">
        <f>"47-2061"</f>
        <v>47-2061</v>
      </c>
      <c r="Z296" t="s">
        <v>92</v>
      </c>
      <c r="AA296">
        <v>238990</v>
      </c>
      <c r="AB296">
        <v>5</v>
      </c>
      <c r="AD296" t="s">
        <v>77</v>
      </c>
      <c r="AE296" t="s">
        <v>96</v>
      </c>
      <c r="AF296">
        <v>40</v>
      </c>
      <c r="AG296" s="3">
        <v>0.33333333333333331</v>
      </c>
      <c r="AH296" s="3">
        <v>0.70833333333333337</v>
      </c>
      <c r="AI296" s="4">
        <v>14.47</v>
      </c>
      <c r="AJ296">
        <v>21.71</v>
      </c>
      <c r="AL296" t="s">
        <v>79</v>
      </c>
      <c r="AM296" t="s">
        <v>80</v>
      </c>
      <c r="AO296" t="s">
        <v>81</v>
      </c>
      <c r="AR296" t="s">
        <v>80</v>
      </c>
      <c r="AT296" t="s">
        <v>80</v>
      </c>
      <c r="AW296" t="s">
        <v>80</v>
      </c>
      <c r="AY296" t="s">
        <v>621</v>
      </c>
      <c r="AZ296" t="s">
        <v>1156</v>
      </c>
      <c r="BA296" t="s">
        <v>592</v>
      </c>
      <c r="BB296">
        <v>38305</v>
      </c>
      <c r="BC296" t="s">
        <v>77</v>
      </c>
    </row>
    <row r="297" spans="1:55" x14ac:dyDescent="0.25">
      <c r="A297" t="s">
        <v>6082</v>
      </c>
      <c r="B297" s="1">
        <v>43382</v>
      </c>
      <c r="C297" t="s">
        <v>60</v>
      </c>
      <c r="D297" s="2">
        <v>43350.612349537034</v>
      </c>
      <c r="E297" t="s">
        <v>61</v>
      </c>
      <c r="F297" s="1">
        <v>43435</v>
      </c>
      <c r="G297" s="1">
        <v>43692</v>
      </c>
      <c r="H297" t="s">
        <v>6083</v>
      </c>
      <c r="J297" t="s">
        <v>6084</v>
      </c>
      <c r="K297" t="s">
        <v>6085</v>
      </c>
      <c r="L297" t="s">
        <v>6086</v>
      </c>
      <c r="M297" t="s">
        <v>324</v>
      </c>
      <c r="N297">
        <v>72679</v>
      </c>
      <c r="O297" t="s">
        <v>68</v>
      </c>
      <c r="Q297" t="s">
        <v>6087</v>
      </c>
      <c r="S297" t="s">
        <v>71</v>
      </c>
      <c r="T297" t="s">
        <v>237</v>
      </c>
      <c r="U297" t="s">
        <v>238</v>
      </c>
      <c r="V297" t="s">
        <v>239</v>
      </c>
      <c r="W297" t="s">
        <v>240</v>
      </c>
      <c r="X297" t="s">
        <v>6088</v>
      </c>
      <c r="Y297" t="str">
        <f>"45-4011"</f>
        <v>45-4011</v>
      </c>
      <c r="Z297" t="s">
        <v>242</v>
      </c>
      <c r="AA297">
        <v>115310</v>
      </c>
      <c r="AB297">
        <v>110</v>
      </c>
      <c r="AC297">
        <v>110</v>
      </c>
      <c r="AD297" t="s">
        <v>77</v>
      </c>
      <c r="AE297" t="s">
        <v>78</v>
      </c>
      <c r="AF297">
        <v>40</v>
      </c>
      <c r="AG297" s="3">
        <v>0.33333333333333331</v>
      </c>
      <c r="AH297" s="3">
        <v>0.70833333333333337</v>
      </c>
      <c r="AI297" s="4">
        <v>10.46</v>
      </c>
      <c r="AJ297">
        <v>15.69</v>
      </c>
      <c r="AK297">
        <v>53.49</v>
      </c>
      <c r="AL297" t="s">
        <v>79</v>
      </c>
      <c r="AM297" t="s">
        <v>80</v>
      </c>
      <c r="AO297" t="s">
        <v>81</v>
      </c>
      <c r="AR297" t="s">
        <v>80</v>
      </c>
      <c r="AT297" t="s">
        <v>80</v>
      </c>
      <c r="AW297" t="s">
        <v>80</v>
      </c>
      <c r="AY297" t="s">
        <v>6089</v>
      </c>
      <c r="AZ297" t="s">
        <v>6090</v>
      </c>
      <c r="BA297" t="s">
        <v>753</v>
      </c>
      <c r="BB297">
        <v>24592</v>
      </c>
      <c r="BC297" t="s">
        <v>77</v>
      </c>
    </row>
    <row r="298" spans="1:55" x14ac:dyDescent="0.25">
      <c r="A298" t="s">
        <v>5071</v>
      </c>
      <c r="B298" s="1">
        <v>43403</v>
      </c>
      <c r="C298" t="s">
        <v>60</v>
      </c>
      <c r="D298" s="2">
        <v>43348.618090277778</v>
      </c>
      <c r="E298" t="s">
        <v>130</v>
      </c>
      <c r="F298" s="1">
        <v>43423</v>
      </c>
      <c r="G298" s="1">
        <v>43787</v>
      </c>
      <c r="H298" t="s">
        <v>5072</v>
      </c>
      <c r="I298" t="s">
        <v>276</v>
      </c>
      <c r="J298" t="s">
        <v>5073</v>
      </c>
      <c r="L298" t="s">
        <v>5074</v>
      </c>
      <c r="M298" t="s">
        <v>1099</v>
      </c>
      <c r="N298">
        <v>84094</v>
      </c>
      <c r="O298" t="s">
        <v>68</v>
      </c>
      <c r="Q298" t="s">
        <v>5075</v>
      </c>
      <c r="S298" t="s">
        <v>71</v>
      </c>
      <c r="T298" t="s">
        <v>5076</v>
      </c>
      <c r="U298" t="s">
        <v>5077</v>
      </c>
      <c r="V298" t="s">
        <v>1922</v>
      </c>
      <c r="W298" t="s">
        <v>1099</v>
      </c>
      <c r="X298" t="s">
        <v>2835</v>
      </c>
      <c r="Y298" t="str">
        <f>"37-2012"</f>
        <v>37-2012</v>
      </c>
      <c r="Z298" t="s">
        <v>268</v>
      </c>
      <c r="AA298">
        <v>721110</v>
      </c>
      <c r="AB298">
        <v>15</v>
      </c>
      <c r="AC298">
        <v>14</v>
      </c>
      <c r="AD298" t="s">
        <v>77</v>
      </c>
      <c r="AE298" t="s">
        <v>438</v>
      </c>
      <c r="AF298">
        <v>35</v>
      </c>
      <c r="AG298" s="3">
        <v>0.33333333333333331</v>
      </c>
      <c r="AH298" s="3">
        <v>0.70833333333333337</v>
      </c>
      <c r="AI298" s="4">
        <v>10.58</v>
      </c>
      <c r="AJ298">
        <v>15.87</v>
      </c>
      <c r="AL298" t="s">
        <v>79</v>
      </c>
      <c r="AM298" t="s">
        <v>80</v>
      </c>
      <c r="AO298" t="s">
        <v>173</v>
      </c>
      <c r="AP298" t="s">
        <v>276</v>
      </c>
      <c r="AQ298" t="s">
        <v>276</v>
      </c>
      <c r="AR298" t="s">
        <v>80</v>
      </c>
      <c r="AT298" t="s">
        <v>80</v>
      </c>
      <c r="AW298" t="s">
        <v>80</v>
      </c>
      <c r="AY298" t="s">
        <v>5078</v>
      </c>
      <c r="AZ298" t="s">
        <v>2600</v>
      </c>
      <c r="BA298" t="s">
        <v>1099</v>
      </c>
      <c r="BB298">
        <v>84062</v>
      </c>
      <c r="BC298" t="s">
        <v>83</v>
      </c>
    </row>
    <row r="299" spans="1:55" x14ac:dyDescent="0.25">
      <c r="A299" t="s">
        <v>4767</v>
      </c>
      <c r="B299" s="1">
        <v>43452</v>
      </c>
      <c r="C299" t="s">
        <v>60</v>
      </c>
      <c r="D299" s="2">
        <v>43435.004652777781</v>
      </c>
      <c r="E299" t="s">
        <v>85</v>
      </c>
      <c r="H299" t="s">
        <v>4768</v>
      </c>
      <c r="J299" t="s">
        <v>4769</v>
      </c>
      <c r="K299" t="s">
        <v>4770</v>
      </c>
      <c r="L299" t="s">
        <v>4771</v>
      </c>
      <c r="M299" t="s">
        <v>90</v>
      </c>
      <c r="N299">
        <v>75057</v>
      </c>
      <c r="O299" t="s">
        <v>68</v>
      </c>
      <c r="Q299" t="s">
        <v>4772</v>
      </c>
      <c r="S299" t="s">
        <v>71</v>
      </c>
      <c r="T299" t="s">
        <v>182</v>
      </c>
      <c r="U299" t="s">
        <v>183</v>
      </c>
      <c r="V299" t="s">
        <v>184</v>
      </c>
      <c r="W299" t="s">
        <v>90</v>
      </c>
      <c r="X299" t="s">
        <v>754</v>
      </c>
      <c r="Y299" t="str">
        <f t="shared" ref="Y299:Y304" si="0">"37-3011"</f>
        <v>37-3011</v>
      </c>
      <c r="Z299" t="s">
        <v>454</v>
      </c>
      <c r="AA299">
        <v>561730</v>
      </c>
      <c r="AB299">
        <v>35</v>
      </c>
      <c r="AD299" t="s">
        <v>77</v>
      </c>
      <c r="AE299" t="s">
        <v>96</v>
      </c>
      <c r="AF299">
        <v>40</v>
      </c>
      <c r="AG299" s="3">
        <v>0.29166666666666669</v>
      </c>
      <c r="AH299" s="3">
        <v>0.66666666666666663</v>
      </c>
      <c r="AI299" s="4">
        <v>13.94</v>
      </c>
      <c r="AJ299">
        <v>20.91</v>
      </c>
      <c r="AL299" t="s">
        <v>79</v>
      </c>
      <c r="AM299" t="s">
        <v>80</v>
      </c>
      <c r="AO299" t="s">
        <v>81</v>
      </c>
      <c r="AR299" t="s">
        <v>80</v>
      </c>
      <c r="AT299" t="s">
        <v>80</v>
      </c>
      <c r="AW299" t="s">
        <v>80</v>
      </c>
      <c r="AY299" t="s">
        <v>4771</v>
      </c>
      <c r="AZ299" t="s">
        <v>3399</v>
      </c>
      <c r="BA299" t="s">
        <v>90</v>
      </c>
      <c r="BB299">
        <v>75057</v>
      </c>
      <c r="BC299" t="s">
        <v>77</v>
      </c>
    </row>
    <row r="300" spans="1:55" x14ac:dyDescent="0.25">
      <c r="A300" t="s">
        <v>5105</v>
      </c>
      <c r="B300" s="1">
        <v>43390</v>
      </c>
      <c r="C300" t="s">
        <v>60</v>
      </c>
      <c r="D300" s="2">
        <v>43342.504849537036</v>
      </c>
      <c r="E300" t="s">
        <v>61</v>
      </c>
      <c r="F300" s="1">
        <v>43419</v>
      </c>
      <c r="G300" s="1">
        <v>43560</v>
      </c>
      <c r="H300" t="s">
        <v>5106</v>
      </c>
      <c r="I300" t="s">
        <v>5106</v>
      </c>
      <c r="J300" t="s">
        <v>5107</v>
      </c>
      <c r="K300" t="s">
        <v>69</v>
      </c>
      <c r="L300" t="s">
        <v>5108</v>
      </c>
      <c r="M300" t="s">
        <v>773</v>
      </c>
      <c r="N300">
        <v>8535</v>
      </c>
      <c r="O300" t="s">
        <v>68</v>
      </c>
      <c r="P300" t="s">
        <v>69</v>
      </c>
      <c r="Q300" t="s">
        <v>5109</v>
      </c>
      <c r="S300" t="s">
        <v>71</v>
      </c>
      <c r="T300" t="s">
        <v>2746</v>
      </c>
      <c r="U300" t="s">
        <v>2747</v>
      </c>
      <c r="V300" t="s">
        <v>2748</v>
      </c>
      <c r="W300" t="s">
        <v>336</v>
      </c>
      <c r="X300" t="s">
        <v>5110</v>
      </c>
      <c r="Y300" t="str">
        <f t="shared" si="0"/>
        <v>37-3011</v>
      </c>
      <c r="Z300" t="s">
        <v>454</v>
      </c>
      <c r="AA300">
        <v>332212</v>
      </c>
      <c r="AB300">
        <v>5</v>
      </c>
      <c r="AC300">
        <v>5</v>
      </c>
      <c r="AD300" t="s">
        <v>77</v>
      </c>
      <c r="AE300" t="s">
        <v>96</v>
      </c>
      <c r="AF300">
        <v>40</v>
      </c>
      <c r="AG300" s="3">
        <v>0.33333333333333331</v>
      </c>
      <c r="AH300" s="3">
        <v>0.66666666666666663</v>
      </c>
      <c r="AI300" s="4">
        <v>16.809999999999999</v>
      </c>
      <c r="AJ300">
        <v>25.22</v>
      </c>
      <c r="AK300">
        <v>25.22</v>
      </c>
      <c r="AL300" t="s">
        <v>79</v>
      </c>
      <c r="AM300" t="s">
        <v>80</v>
      </c>
      <c r="AO300" t="s">
        <v>81</v>
      </c>
      <c r="AP300" t="s">
        <v>69</v>
      </c>
      <c r="AQ300" t="s">
        <v>997</v>
      </c>
      <c r="AR300" t="s">
        <v>80</v>
      </c>
      <c r="AT300" t="s">
        <v>80</v>
      </c>
      <c r="AW300" t="s">
        <v>80</v>
      </c>
      <c r="AY300" t="s">
        <v>5108</v>
      </c>
      <c r="AZ300" t="s">
        <v>5111</v>
      </c>
      <c r="BA300" t="s">
        <v>773</v>
      </c>
      <c r="BB300">
        <v>8535</v>
      </c>
      <c r="BC300" t="s">
        <v>77</v>
      </c>
    </row>
    <row r="301" spans="1:55" x14ac:dyDescent="0.25">
      <c r="A301" t="s">
        <v>1134</v>
      </c>
      <c r="B301" s="1">
        <v>43444</v>
      </c>
      <c r="C301" t="s">
        <v>60</v>
      </c>
      <c r="D301" s="2">
        <v>43407.005324074074</v>
      </c>
      <c r="E301" t="s">
        <v>757</v>
      </c>
      <c r="F301" s="1">
        <v>43497</v>
      </c>
      <c r="G301" s="1">
        <v>43770</v>
      </c>
      <c r="H301" t="s">
        <v>1135</v>
      </c>
      <c r="J301" t="s">
        <v>1136</v>
      </c>
      <c r="L301" t="s">
        <v>928</v>
      </c>
      <c r="M301" t="s">
        <v>99</v>
      </c>
      <c r="N301">
        <v>70508</v>
      </c>
      <c r="O301" t="s">
        <v>68</v>
      </c>
      <c r="Q301" t="s">
        <v>1137</v>
      </c>
      <c r="S301" t="s">
        <v>71</v>
      </c>
      <c r="T301" t="s">
        <v>1063</v>
      </c>
      <c r="U301" t="s">
        <v>1064</v>
      </c>
      <c r="V301" t="s">
        <v>1065</v>
      </c>
      <c r="W301" t="s">
        <v>90</v>
      </c>
      <c r="X301" t="s">
        <v>804</v>
      </c>
      <c r="Y301" t="str">
        <f t="shared" si="0"/>
        <v>37-3011</v>
      </c>
      <c r="Z301" t="s">
        <v>454</v>
      </c>
      <c r="AA301">
        <v>561730</v>
      </c>
      <c r="AB301">
        <v>9</v>
      </c>
      <c r="AC301">
        <v>9</v>
      </c>
      <c r="AD301" t="s">
        <v>77</v>
      </c>
      <c r="AE301" t="s">
        <v>96</v>
      </c>
      <c r="AF301">
        <v>35</v>
      </c>
      <c r="AG301" s="3">
        <v>0.29166666666666669</v>
      </c>
      <c r="AH301" s="3">
        <v>0.66666666666666663</v>
      </c>
      <c r="AI301" s="4">
        <v>11.53</v>
      </c>
      <c r="AJ301">
        <v>17.3</v>
      </c>
      <c r="AL301" t="s">
        <v>79</v>
      </c>
      <c r="AM301" t="s">
        <v>80</v>
      </c>
      <c r="AO301" t="s">
        <v>81</v>
      </c>
      <c r="AR301" t="s">
        <v>80</v>
      </c>
      <c r="AT301" t="s">
        <v>80</v>
      </c>
      <c r="AW301" t="s">
        <v>80</v>
      </c>
      <c r="AY301" t="s">
        <v>928</v>
      </c>
      <c r="AZ301" t="s">
        <v>928</v>
      </c>
      <c r="BA301" t="s">
        <v>99</v>
      </c>
      <c r="BB301">
        <v>70508</v>
      </c>
      <c r="BC301" t="s">
        <v>77</v>
      </c>
    </row>
    <row r="302" spans="1:55" x14ac:dyDescent="0.25">
      <c r="A302" t="s">
        <v>8285</v>
      </c>
      <c r="B302" s="1">
        <v>43444</v>
      </c>
      <c r="C302" t="s">
        <v>60</v>
      </c>
      <c r="D302" s="2">
        <v>43410.000011574077</v>
      </c>
      <c r="E302" t="s">
        <v>757</v>
      </c>
      <c r="F302" s="1">
        <v>43500</v>
      </c>
      <c r="G302" s="1">
        <v>43796</v>
      </c>
      <c r="H302" t="s">
        <v>8286</v>
      </c>
      <c r="J302" t="s">
        <v>8287</v>
      </c>
      <c r="L302" t="s">
        <v>539</v>
      </c>
      <c r="M302" t="s">
        <v>90</v>
      </c>
      <c r="N302">
        <v>78213</v>
      </c>
      <c r="O302" t="s">
        <v>68</v>
      </c>
      <c r="Q302" t="s">
        <v>8288</v>
      </c>
      <c r="S302" t="s">
        <v>71</v>
      </c>
      <c r="T302" t="s">
        <v>793</v>
      </c>
      <c r="U302" t="s">
        <v>1336</v>
      </c>
      <c r="V302" t="s">
        <v>184</v>
      </c>
      <c r="W302" t="s">
        <v>90</v>
      </c>
      <c r="X302" t="s">
        <v>754</v>
      </c>
      <c r="Y302" t="str">
        <f t="shared" si="0"/>
        <v>37-3011</v>
      </c>
      <c r="Z302" t="s">
        <v>454</v>
      </c>
      <c r="AA302">
        <v>561730</v>
      </c>
      <c r="AB302">
        <v>17</v>
      </c>
      <c r="AC302">
        <v>17</v>
      </c>
      <c r="AD302" t="s">
        <v>77</v>
      </c>
      <c r="AE302" t="s">
        <v>96</v>
      </c>
      <c r="AF302">
        <v>40</v>
      </c>
      <c r="AG302" s="3">
        <v>0.29166666666666669</v>
      </c>
      <c r="AH302" s="3">
        <v>0.72916666666666663</v>
      </c>
      <c r="AI302" s="4">
        <v>13.02</v>
      </c>
      <c r="AJ302">
        <v>19.53</v>
      </c>
      <c r="AK302">
        <v>21.62</v>
      </c>
      <c r="AL302" t="s">
        <v>79</v>
      </c>
      <c r="AM302" t="s">
        <v>80</v>
      </c>
      <c r="AO302" t="s">
        <v>81</v>
      </c>
      <c r="AR302" t="s">
        <v>80</v>
      </c>
      <c r="AT302" t="s">
        <v>80</v>
      </c>
      <c r="AW302" t="s">
        <v>80</v>
      </c>
      <c r="AY302" t="s">
        <v>539</v>
      </c>
      <c r="AZ302" t="s">
        <v>755</v>
      </c>
      <c r="BA302" t="s">
        <v>90</v>
      </c>
      <c r="BB302">
        <v>78213</v>
      </c>
      <c r="BC302" t="s">
        <v>77</v>
      </c>
    </row>
    <row r="303" spans="1:55" x14ac:dyDescent="0.25">
      <c r="A303" t="s">
        <v>3536</v>
      </c>
      <c r="B303" s="1">
        <v>43446</v>
      </c>
      <c r="C303" t="s">
        <v>60</v>
      </c>
      <c r="D303" s="2">
        <v>43435.000023148146</v>
      </c>
      <c r="E303" t="s">
        <v>85</v>
      </c>
      <c r="H303" t="s">
        <v>3537</v>
      </c>
      <c r="J303" t="s">
        <v>3538</v>
      </c>
      <c r="K303" t="s">
        <v>3539</v>
      </c>
      <c r="L303" t="s">
        <v>3540</v>
      </c>
      <c r="M303" t="s">
        <v>773</v>
      </c>
      <c r="N303">
        <v>7726</v>
      </c>
      <c r="O303" t="s">
        <v>68</v>
      </c>
      <c r="Q303" t="s">
        <v>3541</v>
      </c>
      <c r="S303" t="s">
        <v>71</v>
      </c>
      <c r="T303" t="s">
        <v>793</v>
      </c>
      <c r="U303" t="s">
        <v>1336</v>
      </c>
      <c r="V303" t="s">
        <v>184</v>
      </c>
      <c r="W303" t="s">
        <v>90</v>
      </c>
      <c r="X303" t="s">
        <v>754</v>
      </c>
      <c r="Y303" t="str">
        <f t="shared" si="0"/>
        <v>37-3011</v>
      </c>
      <c r="Z303" t="s">
        <v>454</v>
      </c>
      <c r="AA303">
        <v>561730</v>
      </c>
      <c r="AB303">
        <v>29</v>
      </c>
      <c r="AD303" t="s">
        <v>77</v>
      </c>
      <c r="AE303" t="s">
        <v>96</v>
      </c>
      <c r="AF303">
        <v>40</v>
      </c>
      <c r="AG303" s="3">
        <v>0.3125</v>
      </c>
      <c r="AH303" s="3">
        <v>0.6875</v>
      </c>
      <c r="AI303" s="4">
        <v>16.809999999999999</v>
      </c>
      <c r="AL303" t="s">
        <v>79</v>
      </c>
      <c r="AM303" t="s">
        <v>80</v>
      </c>
      <c r="AO303" t="s">
        <v>81</v>
      </c>
      <c r="AR303" t="s">
        <v>80</v>
      </c>
      <c r="AT303" t="s">
        <v>80</v>
      </c>
      <c r="AW303" t="s">
        <v>80</v>
      </c>
      <c r="AY303" t="s">
        <v>3540</v>
      </c>
      <c r="AZ303" t="s">
        <v>1252</v>
      </c>
      <c r="BA303" t="s">
        <v>773</v>
      </c>
      <c r="BB303">
        <v>7726</v>
      </c>
      <c r="BC303" t="s">
        <v>77</v>
      </c>
    </row>
    <row r="304" spans="1:55" x14ac:dyDescent="0.25">
      <c r="A304" t="s">
        <v>5662</v>
      </c>
      <c r="B304" s="1">
        <v>43441</v>
      </c>
      <c r="C304" t="s">
        <v>60</v>
      </c>
      <c r="D304" s="2">
        <v>43407.007245370369</v>
      </c>
      <c r="E304" t="s">
        <v>61</v>
      </c>
      <c r="F304" s="1">
        <v>43497</v>
      </c>
      <c r="G304" s="1">
        <v>43768</v>
      </c>
      <c r="H304" t="s">
        <v>5663</v>
      </c>
      <c r="J304" t="s">
        <v>5664</v>
      </c>
      <c r="L304" t="s">
        <v>1899</v>
      </c>
      <c r="M304" t="s">
        <v>99</v>
      </c>
      <c r="N304">
        <v>70817</v>
      </c>
      <c r="O304" t="s">
        <v>68</v>
      </c>
      <c r="Q304" t="s">
        <v>5665</v>
      </c>
      <c r="S304" t="s">
        <v>71</v>
      </c>
      <c r="T304" t="s">
        <v>1063</v>
      </c>
      <c r="U304" t="s">
        <v>1064</v>
      </c>
      <c r="V304" t="s">
        <v>1065</v>
      </c>
      <c r="W304" t="s">
        <v>90</v>
      </c>
      <c r="X304" t="s">
        <v>754</v>
      </c>
      <c r="Y304" t="str">
        <f t="shared" si="0"/>
        <v>37-3011</v>
      </c>
      <c r="Z304" t="s">
        <v>454</v>
      </c>
      <c r="AA304">
        <v>561730</v>
      </c>
      <c r="AB304">
        <v>8</v>
      </c>
      <c r="AC304">
        <v>8</v>
      </c>
      <c r="AD304" t="s">
        <v>77</v>
      </c>
      <c r="AE304" t="s">
        <v>96</v>
      </c>
      <c r="AF304">
        <v>35</v>
      </c>
      <c r="AG304" s="3">
        <v>0.29166666666666669</v>
      </c>
      <c r="AH304" s="3">
        <v>0.66666666666666663</v>
      </c>
      <c r="AI304" s="4">
        <v>13.42</v>
      </c>
      <c r="AJ304">
        <v>20.13</v>
      </c>
      <c r="AL304" t="s">
        <v>79</v>
      </c>
      <c r="AM304" t="s">
        <v>80</v>
      </c>
      <c r="AO304" t="s">
        <v>81</v>
      </c>
      <c r="AR304" t="s">
        <v>80</v>
      </c>
      <c r="AT304" t="s">
        <v>80</v>
      </c>
      <c r="AW304" t="s">
        <v>80</v>
      </c>
      <c r="AY304" t="s">
        <v>1899</v>
      </c>
      <c r="AZ304" t="s">
        <v>4067</v>
      </c>
      <c r="BA304" t="s">
        <v>99</v>
      </c>
      <c r="BB304">
        <v>70817</v>
      </c>
      <c r="BC304" t="s">
        <v>77</v>
      </c>
    </row>
    <row r="305" spans="1:55" x14ac:dyDescent="0.25">
      <c r="A305" t="s">
        <v>5000</v>
      </c>
      <c r="B305" s="1">
        <v>43397</v>
      </c>
      <c r="C305" t="s">
        <v>60</v>
      </c>
      <c r="D305" s="2">
        <v>43374.481377314813</v>
      </c>
      <c r="E305" t="s">
        <v>61</v>
      </c>
      <c r="F305" s="1">
        <v>43449</v>
      </c>
      <c r="G305" s="1">
        <v>43713</v>
      </c>
      <c r="H305" t="s">
        <v>466</v>
      </c>
      <c r="I305" t="s">
        <v>467</v>
      </c>
      <c r="J305" t="s">
        <v>468</v>
      </c>
      <c r="L305" t="s">
        <v>469</v>
      </c>
      <c r="M305" t="s">
        <v>336</v>
      </c>
      <c r="N305">
        <v>10017</v>
      </c>
      <c r="O305" t="s">
        <v>68</v>
      </c>
      <c r="Q305" t="s">
        <v>470</v>
      </c>
      <c r="S305" t="s">
        <v>71</v>
      </c>
      <c r="T305" t="s">
        <v>315</v>
      </c>
      <c r="U305" t="s">
        <v>471</v>
      </c>
      <c r="V305" t="s">
        <v>317</v>
      </c>
      <c r="W305" t="s">
        <v>90</v>
      </c>
      <c r="X305" t="s">
        <v>5001</v>
      </c>
      <c r="Y305" t="str">
        <f>"37-2011"</f>
        <v>37-2011</v>
      </c>
      <c r="Z305" t="s">
        <v>1297</v>
      </c>
      <c r="AA305">
        <v>721110</v>
      </c>
      <c r="AB305">
        <v>8</v>
      </c>
      <c r="AC305">
        <v>8</v>
      </c>
      <c r="AD305" t="s">
        <v>77</v>
      </c>
      <c r="AE305" t="s">
        <v>78</v>
      </c>
      <c r="AF305">
        <v>35</v>
      </c>
      <c r="AG305" s="3">
        <v>0.25</v>
      </c>
      <c r="AH305" s="3">
        <v>0.58333333333333337</v>
      </c>
      <c r="AI305" s="4">
        <v>11.9</v>
      </c>
      <c r="AJ305">
        <v>17.850000000000001</v>
      </c>
      <c r="AL305" t="s">
        <v>79</v>
      </c>
      <c r="AM305" t="s">
        <v>80</v>
      </c>
      <c r="AO305" t="s">
        <v>81</v>
      </c>
      <c r="AR305" t="s">
        <v>80</v>
      </c>
      <c r="AT305" t="s">
        <v>80</v>
      </c>
      <c r="AW305" t="s">
        <v>71</v>
      </c>
      <c r="AX305">
        <v>1</v>
      </c>
      <c r="AY305" t="s">
        <v>472</v>
      </c>
      <c r="AZ305" t="s">
        <v>473</v>
      </c>
      <c r="BA305" t="s">
        <v>119</v>
      </c>
      <c r="BB305">
        <v>34103</v>
      </c>
      <c r="BC305" t="s">
        <v>83</v>
      </c>
    </row>
    <row r="306" spans="1:55" x14ac:dyDescent="0.25">
      <c r="A306" t="s">
        <v>7780</v>
      </c>
      <c r="B306" s="1">
        <v>43375</v>
      </c>
      <c r="C306" t="s">
        <v>60</v>
      </c>
      <c r="D306" s="2">
        <v>43343.402789351851</v>
      </c>
      <c r="E306" t="s">
        <v>61</v>
      </c>
      <c r="F306" s="1">
        <v>43419</v>
      </c>
      <c r="G306" s="1">
        <v>43677</v>
      </c>
      <c r="H306" t="s">
        <v>1790</v>
      </c>
      <c r="J306" t="s">
        <v>1192</v>
      </c>
      <c r="K306" t="s">
        <v>1791</v>
      </c>
      <c r="L306" t="s">
        <v>377</v>
      </c>
      <c r="M306" t="s">
        <v>119</v>
      </c>
      <c r="N306">
        <v>33141</v>
      </c>
      <c r="O306" t="s">
        <v>68</v>
      </c>
      <c r="Q306" t="s">
        <v>1792</v>
      </c>
      <c r="S306" t="s">
        <v>80</v>
      </c>
      <c r="U306" t="s">
        <v>108</v>
      </c>
      <c r="X306" t="s">
        <v>558</v>
      </c>
      <c r="Y306" t="str">
        <f>"37-2012"</f>
        <v>37-2012</v>
      </c>
      <c r="Z306" t="s">
        <v>268</v>
      </c>
      <c r="AA306">
        <v>561720</v>
      </c>
      <c r="AB306">
        <v>35</v>
      </c>
      <c r="AC306">
        <v>35</v>
      </c>
      <c r="AD306" t="s">
        <v>77</v>
      </c>
      <c r="AE306" t="s">
        <v>78</v>
      </c>
      <c r="AF306">
        <v>35</v>
      </c>
      <c r="AG306" s="3">
        <v>0.33333333333333331</v>
      </c>
      <c r="AH306" s="3">
        <v>0.625</v>
      </c>
      <c r="AI306" s="4">
        <v>11.51</v>
      </c>
      <c r="AJ306">
        <v>17.27</v>
      </c>
      <c r="AL306" t="s">
        <v>79</v>
      </c>
      <c r="AM306" t="s">
        <v>80</v>
      </c>
      <c r="AO306" t="s">
        <v>81</v>
      </c>
      <c r="AR306" t="s">
        <v>80</v>
      </c>
      <c r="AT306" t="s">
        <v>80</v>
      </c>
      <c r="AW306" t="s">
        <v>71</v>
      </c>
      <c r="AX306">
        <v>1</v>
      </c>
      <c r="AY306" t="s">
        <v>7342</v>
      </c>
      <c r="AZ306" t="s">
        <v>7342</v>
      </c>
      <c r="BA306" t="s">
        <v>119</v>
      </c>
      <c r="BB306">
        <v>34236</v>
      </c>
      <c r="BC306" t="s">
        <v>77</v>
      </c>
    </row>
    <row r="307" spans="1:55" x14ac:dyDescent="0.25">
      <c r="A307" t="s">
        <v>8395</v>
      </c>
      <c r="B307" s="1">
        <v>43461</v>
      </c>
      <c r="C307" t="s">
        <v>60</v>
      </c>
      <c r="D307" s="2">
        <v>43451.732303240744</v>
      </c>
      <c r="E307" t="s">
        <v>85</v>
      </c>
      <c r="H307" t="s">
        <v>8396</v>
      </c>
      <c r="J307" t="s">
        <v>8397</v>
      </c>
      <c r="K307" t="s">
        <v>8398</v>
      </c>
      <c r="L307" t="s">
        <v>3540</v>
      </c>
      <c r="M307" t="s">
        <v>773</v>
      </c>
      <c r="N307">
        <v>7726</v>
      </c>
      <c r="O307" t="s">
        <v>68</v>
      </c>
      <c r="Q307" t="s">
        <v>8399</v>
      </c>
      <c r="S307" t="s">
        <v>71</v>
      </c>
      <c r="T307" t="s">
        <v>182</v>
      </c>
      <c r="U307" t="s">
        <v>908</v>
      </c>
      <c r="V307" t="s">
        <v>184</v>
      </c>
      <c r="W307" t="s">
        <v>90</v>
      </c>
      <c r="X307" t="s">
        <v>754</v>
      </c>
      <c r="Y307" t="str">
        <f>"37-3011"</f>
        <v>37-3011</v>
      </c>
      <c r="Z307" t="s">
        <v>454</v>
      </c>
      <c r="AA307">
        <v>561730</v>
      </c>
      <c r="AB307">
        <v>25</v>
      </c>
      <c r="AD307" t="s">
        <v>77</v>
      </c>
      <c r="AE307" t="s">
        <v>78</v>
      </c>
      <c r="AF307">
        <v>40</v>
      </c>
      <c r="AG307" s="3">
        <v>0.29166666666666669</v>
      </c>
      <c r="AH307" s="3">
        <v>0.66666666666666663</v>
      </c>
      <c r="AI307" s="4">
        <v>16.809999999999999</v>
      </c>
      <c r="AJ307">
        <v>25.22</v>
      </c>
      <c r="AK307">
        <v>33</v>
      </c>
      <c r="AL307" t="s">
        <v>79</v>
      </c>
      <c r="AM307" t="s">
        <v>80</v>
      </c>
      <c r="AO307" t="s">
        <v>81</v>
      </c>
      <c r="AR307" t="s">
        <v>80</v>
      </c>
      <c r="AT307" t="s">
        <v>80</v>
      </c>
      <c r="AW307" t="s">
        <v>80</v>
      </c>
      <c r="AY307" t="s">
        <v>3540</v>
      </c>
      <c r="AZ307" t="s">
        <v>1252</v>
      </c>
      <c r="BA307" t="s">
        <v>773</v>
      </c>
      <c r="BB307">
        <v>7726</v>
      </c>
      <c r="BC307" t="s">
        <v>77</v>
      </c>
    </row>
    <row r="308" spans="1:55" x14ac:dyDescent="0.25">
      <c r="A308" t="s">
        <v>5006</v>
      </c>
      <c r="B308" s="1">
        <v>43395</v>
      </c>
      <c r="C308" t="s">
        <v>60</v>
      </c>
      <c r="D308" s="2">
        <v>43359.642858796295</v>
      </c>
      <c r="E308" t="s">
        <v>61</v>
      </c>
      <c r="F308" s="1">
        <v>43435</v>
      </c>
      <c r="G308" s="1">
        <v>43708</v>
      </c>
      <c r="H308" t="s">
        <v>1711</v>
      </c>
      <c r="I308" t="s">
        <v>3951</v>
      </c>
      <c r="J308" t="s">
        <v>3952</v>
      </c>
      <c r="L308" t="s">
        <v>5007</v>
      </c>
      <c r="M308" t="s">
        <v>626</v>
      </c>
      <c r="N308">
        <v>53913</v>
      </c>
      <c r="O308" t="s">
        <v>68</v>
      </c>
      <c r="Q308" t="s">
        <v>3954</v>
      </c>
      <c r="S308" t="s">
        <v>71</v>
      </c>
      <c r="T308" t="s">
        <v>1716</v>
      </c>
      <c r="U308" t="s">
        <v>1717</v>
      </c>
      <c r="V308" t="s">
        <v>640</v>
      </c>
      <c r="W308" t="s">
        <v>90</v>
      </c>
      <c r="X308" t="s">
        <v>5008</v>
      </c>
      <c r="Y308" t="str">
        <f>"37-2012"</f>
        <v>37-2012</v>
      </c>
      <c r="Z308" t="s">
        <v>268</v>
      </c>
      <c r="AA308">
        <v>721110</v>
      </c>
      <c r="AB308">
        <v>12</v>
      </c>
      <c r="AC308">
        <v>12</v>
      </c>
      <c r="AD308" t="s">
        <v>77</v>
      </c>
      <c r="AE308" t="s">
        <v>96</v>
      </c>
      <c r="AF308">
        <v>35</v>
      </c>
      <c r="AG308" s="3">
        <v>0.375</v>
      </c>
      <c r="AH308" s="3">
        <v>0.70833333333333337</v>
      </c>
      <c r="AI308" s="4">
        <v>10.5</v>
      </c>
      <c r="AJ308">
        <v>15.75</v>
      </c>
      <c r="AL308" t="s">
        <v>79</v>
      </c>
      <c r="AM308" t="s">
        <v>80</v>
      </c>
      <c r="AO308" t="s">
        <v>81</v>
      </c>
      <c r="AR308" t="s">
        <v>80</v>
      </c>
      <c r="AT308" t="s">
        <v>80</v>
      </c>
      <c r="AW308" t="s">
        <v>80</v>
      </c>
      <c r="AY308" t="s">
        <v>625</v>
      </c>
      <c r="AZ308" t="s">
        <v>632</v>
      </c>
      <c r="BA308" t="s">
        <v>626</v>
      </c>
      <c r="BB308">
        <v>53965</v>
      </c>
      <c r="BC308" t="s">
        <v>83</v>
      </c>
    </row>
    <row r="309" spans="1:55" x14ac:dyDescent="0.25">
      <c r="A309" t="s">
        <v>841</v>
      </c>
      <c r="B309" s="1">
        <v>43431</v>
      </c>
      <c r="C309" t="s">
        <v>60</v>
      </c>
      <c r="D309" s="2">
        <v>43371.733368055553</v>
      </c>
      <c r="E309" t="s">
        <v>61</v>
      </c>
      <c r="F309" s="1">
        <v>43446</v>
      </c>
      <c r="G309" s="1">
        <v>43570</v>
      </c>
      <c r="H309" t="s">
        <v>842</v>
      </c>
      <c r="J309" t="s">
        <v>843</v>
      </c>
      <c r="L309" t="s">
        <v>661</v>
      </c>
      <c r="M309" t="s">
        <v>409</v>
      </c>
      <c r="N309">
        <v>35634</v>
      </c>
      <c r="O309" t="s">
        <v>68</v>
      </c>
      <c r="Q309" t="s">
        <v>844</v>
      </c>
      <c r="S309" t="s">
        <v>71</v>
      </c>
      <c r="T309" t="s">
        <v>845</v>
      </c>
      <c r="U309" t="s">
        <v>846</v>
      </c>
      <c r="V309" t="s">
        <v>847</v>
      </c>
      <c r="W309" t="s">
        <v>592</v>
      </c>
      <c r="X309" t="s">
        <v>848</v>
      </c>
      <c r="Y309" t="str">
        <f>"49-9071"</f>
        <v>49-9071</v>
      </c>
      <c r="Z309" t="s">
        <v>849</v>
      </c>
      <c r="AA309">
        <v>53131</v>
      </c>
      <c r="AB309">
        <v>2</v>
      </c>
      <c r="AC309">
        <v>2</v>
      </c>
      <c r="AD309" t="s">
        <v>77</v>
      </c>
      <c r="AE309" t="s">
        <v>78</v>
      </c>
      <c r="AF309">
        <v>40</v>
      </c>
      <c r="AG309" s="3">
        <v>0.33333333333333331</v>
      </c>
      <c r="AH309" s="3">
        <v>0.70833333333333337</v>
      </c>
      <c r="AI309" s="4">
        <v>19.8</v>
      </c>
      <c r="AL309" t="s">
        <v>79</v>
      </c>
      <c r="AM309" t="s">
        <v>80</v>
      </c>
      <c r="AO309" t="s">
        <v>81</v>
      </c>
      <c r="AP309" t="s">
        <v>69</v>
      </c>
      <c r="AQ309" t="s">
        <v>69</v>
      </c>
      <c r="AR309" t="s">
        <v>80</v>
      </c>
      <c r="AT309" t="s">
        <v>80</v>
      </c>
      <c r="AW309" t="s">
        <v>71</v>
      </c>
      <c r="AX309">
        <v>12</v>
      </c>
      <c r="AY309" t="s">
        <v>850</v>
      </c>
      <c r="AZ309" t="s">
        <v>851</v>
      </c>
      <c r="BA309" t="s">
        <v>67</v>
      </c>
      <c r="BB309">
        <v>80424</v>
      </c>
      <c r="BC309" t="s">
        <v>77</v>
      </c>
    </row>
    <row r="310" spans="1:55" x14ac:dyDescent="0.25">
      <c r="A310" t="s">
        <v>3933</v>
      </c>
      <c r="B310" s="1">
        <v>43403</v>
      </c>
      <c r="C310" t="s">
        <v>60</v>
      </c>
      <c r="D310" s="2">
        <v>43374.488437499997</v>
      </c>
      <c r="E310" t="s">
        <v>115</v>
      </c>
      <c r="H310" t="s">
        <v>3934</v>
      </c>
      <c r="I310" t="s">
        <v>104</v>
      </c>
      <c r="J310" t="s">
        <v>3935</v>
      </c>
      <c r="K310" t="s">
        <v>104</v>
      </c>
      <c r="L310" t="s">
        <v>3500</v>
      </c>
      <c r="M310" t="s">
        <v>90</v>
      </c>
      <c r="N310">
        <v>78541</v>
      </c>
      <c r="O310" t="s">
        <v>68</v>
      </c>
      <c r="P310" t="s">
        <v>104</v>
      </c>
      <c r="Q310" t="s">
        <v>3936</v>
      </c>
      <c r="S310" t="s">
        <v>80</v>
      </c>
      <c r="U310" t="s">
        <v>108</v>
      </c>
      <c r="X310" t="s">
        <v>3937</v>
      </c>
      <c r="Y310" t="str">
        <f>"47-5071"</f>
        <v>47-5071</v>
      </c>
      <c r="Z310" t="s">
        <v>3938</v>
      </c>
      <c r="AA310">
        <v>213112</v>
      </c>
      <c r="AB310">
        <v>40</v>
      </c>
      <c r="AD310" t="s">
        <v>77</v>
      </c>
      <c r="AE310" t="s">
        <v>199</v>
      </c>
      <c r="AF310">
        <v>40</v>
      </c>
      <c r="AG310" s="3">
        <v>0.33333333333333331</v>
      </c>
      <c r="AH310" s="3">
        <v>0.70833333333333337</v>
      </c>
      <c r="AI310" s="5">
        <v>12</v>
      </c>
      <c r="AJ310">
        <v>18</v>
      </c>
      <c r="AK310">
        <v>22.5</v>
      </c>
      <c r="AL310" t="s">
        <v>79</v>
      </c>
      <c r="AM310" t="s">
        <v>80</v>
      </c>
      <c r="AO310" t="s">
        <v>81</v>
      </c>
      <c r="AP310" t="s">
        <v>104</v>
      </c>
      <c r="AQ310" t="s">
        <v>104</v>
      </c>
      <c r="AR310" t="s">
        <v>80</v>
      </c>
      <c r="AT310" t="s">
        <v>80</v>
      </c>
      <c r="AW310" t="s">
        <v>80</v>
      </c>
      <c r="AY310" t="s">
        <v>3939</v>
      </c>
      <c r="AZ310" t="s">
        <v>3940</v>
      </c>
      <c r="BA310" t="s">
        <v>90</v>
      </c>
      <c r="BB310">
        <v>79785</v>
      </c>
      <c r="BC310" t="s">
        <v>77</v>
      </c>
    </row>
    <row r="311" spans="1:55" x14ac:dyDescent="0.25">
      <c r="A311" t="s">
        <v>7306</v>
      </c>
      <c r="B311" s="1">
        <v>43460</v>
      </c>
      <c r="C311" t="s">
        <v>60</v>
      </c>
      <c r="D311" s="2">
        <v>43435.00072916667</v>
      </c>
      <c r="E311" t="s">
        <v>85</v>
      </c>
      <c r="H311" t="s">
        <v>7307</v>
      </c>
      <c r="J311" t="s">
        <v>7308</v>
      </c>
      <c r="L311" t="s">
        <v>539</v>
      </c>
      <c r="M311" t="s">
        <v>90</v>
      </c>
      <c r="N311">
        <v>78266</v>
      </c>
      <c r="O311" t="s">
        <v>68</v>
      </c>
      <c r="Q311" t="s">
        <v>7309</v>
      </c>
      <c r="S311" t="s">
        <v>71</v>
      </c>
      <c r="T311" t="s">
        <v>182</v>
      </c>
      <c r="U311" t="s">
        <v>908</v>
      </c>
      <c r="V311" t="s">
        <v>184</v>
      </c>
      <c r="W311" t="s">
        <v>90</v>
      </c>
      <c r="X311" t="s">
        <v>754</v>
      </c>
      <c r="Y311" t="str">
        <f>"37-3011"</f>
        <v>37-3011</v>
      </c>
      <c r="Z311" t="s">
        <v>454</v>
      </c>
      <c r="AA311">
        <v>561730</v>
      </c>
      <c r="AB311">
        <v>12</v>
      </c>
      <c r="AD311" t="s">
        <v>77</v>
      </c>
      <c r="AE311" t="s">
        <v>96</v>
      </c>
      <c r="AF311">
        <v>40</v>
      </c>
      <c r="AG311" s="3">
        <v>0.29166666666666669</v>
      </c>
      <c r="AH311" s="3">
        <v>0.66666666666666663</v>
      </c>
      <c r="AI311" s="4">
        <v>13.02</v>
      </c>
      <c r="AJ311">
        <v>19.53</v>
      </c>
      <c r="AL311" t="s">
        <v>79</v>
      </c>
      <c r="AM311" t="s">
        <v>80</v>
      </c>
      <c r="AO311" t="s">
        <v>81</v>
      </c>
      <c r="AR311" t="s">
        <v>80</v>
      </c>
      <c r="AT311" t="s">
        <v>80</v>
      </c>
      <c r="AW311" t="s">
        <v>80</v>
      </c>
      <c r="AY311" t="s">
        <v>539</v>
      </c>
      <c r="AZ311" t="s">
        <v>2688</v>
      </c>
      <c r="BA311" t="s">
        <v>90</v>
      </c>
      <c r="BB311">
        <v>78266</v>
      </c>
      <c r="BC311" t="s">
        <v>77</v>
      </c>
    </row>
    <row r="312" spans="1:55" x14ac:dyDescent="0.25">
      <c r="A312" t="s">
        <v>4827</v>
      </c>
      <c r="B312" s="1">
        <v>43452</v>
      </c>
      <c r="C312" t="s">
        <v>60</v>
      </c>
      <c r="D312" s="2">
        <v>43435.000231481485</v>
      </c>
      <c r="E312" t="s">
        <v>85</v>
      </c>
      <c r="H312" t="s">
        <v>4828</v>
      </c>
      <c r="J312" t="s">
        <v>4829</v>
      </c>
      <c r="L312" t="s">
        <v>4830</v>
      </c>
      <c r="M312" t="s">
        <v>1099</v>
      </c>
      <c r="N312">
        <v>84020</v>
      </c>
      <c r="O312" t="s">
        <v>68</v>
      </c>
      <c r="Q312" t="s">
        <v>4831</v>
      </c>
      <c r="S312" t="s">
        <v>71</v>
      </c>
      <c r="T312" t="s">
        <v>182</v>
      </c>
      <c r="U312" t="s">
        <v>908</v>
      </c>
      <c r="V312" t="s">
        <v>184</v>
      </c>
      <c r="W312" t="s">
        <v>90</v>
      </c>
      <c r="X312" t="s">
        <v>754</v>
      </c>
      <c r="Y312" t="str">
        <f>"37-3011"</f>
        <v>37-3011</v>
      </c>
      <c r="Z312" t="s">
        <v>454</v>
      </c>
      <c r="AA312">
        <v>561730</v>
      </c>
      <c r="AB312">
        <v>14</v>
      </c>
      <c r="AD312" t="s">
        <v>77</v>
      </c>
      <c r="AE312" t="s">
        <v>78</v>
      </c>
      <c r="AF312">
        <v>40</v>
      </c>
      <c r="AG312" s="3">
        <v>0.29166666666666669</v>
      </c>
      <c r="AH312" s="3">
        <v>0.66666666666666663</v>
      </c>
      <c r="AI312" s="4">
        <v>13.68</v>
      </c>
      <c r="AJ312">
        <v>20.52</v>
      </c>
      <c r="AL312" t="s">
        <v>79</v>
      </c>
      <c r="AM312" t="s">
        <v>80</v>
      </c>
      <c r="AO312" t="s">
        <v>81</v>
      </c>
      <c r="AR312" t="s">
        <v>80</v>
      </c>
      <c r="AT312" t="s">
        <v>80</v>
      </c>
      <c r="AW312" t="s">
        <v>80</v>
      </c>
      <c r="AY312" t="s">
        <v>4830</v>
      </c>
      <c r="AZ312" t="s">
        <v>2076</v>
      </c>
      <c r="BA312" t="s">
        <v>1099</v>
      </c>
      <c r="BB312">
        <v>84020</v>
      </c>
      <c r="BC312" t="s">
        <v>77</v>
      </c>
    </row>
    <row r="313" spans="1:55" x14ac:dyDescent="0.25">
      <c r="A313" t="s">
        <v>4183</v>
      </c>
      <c r="B313" s="1">
        <v>43375</v>
      </c>
      <c r="C313" t="s">
        <v>60</v>
      </c>
      <c r="D313" s="2">
        <v>43352.001168981478</v>
      </c>
      <c r="E313" t="s">
        <v>61</v>
      </c>
      <c r="F313" s="1">
        <v>43442</v>
      </c>
      <c r="G313" s="1">
        <v>43555</v>
      </c>
      <c r="H313" t="s">
        <v>4184</v>
      </c>
      <c r="I313" t="s">
        <v>4185</v>
      </c>
      <c r="J313" t="s">
        <v>4186</v>
      </c>
      <c r="L313" t="s">
        <v>4185</v>
      </c>
      <c r="M313" t="s">
        <v>1099</v>
      </c>
      <c r="N313">
        <v>84098</v>
      </c>
      <c r="O313" t="s">
        <v>68</v>
      </c>
      <c r="Q313" t="s">
        <v>4187</v>
      </c>
      <c r="S313" t="s">
        <v>71</v>
      </c>
      <c r="T313" t="s">
        <v>511</v>
      </c>
      <c r="U313" t="s">
        <v>512</v>
      </c>
      <c r="V313" t="s">
        <v>513</v>
      </c>
      <c r="W313" t="s">
        <v>303</v>
      </c>
      <c r="X313" t="s">
        <v>4188</v>
      </c>
      <c r="Y313" t="str">
        <f>"25-3021"</f>
        <v>25-3021</v>
      </c>
      <c r="Z313" t="s">
        <v>4189</v>
      </c>
      <c r="AA313">
        <v>713920</v>
      </c>
      <c r="AB313">
        <v>30</v>
      </c>
      <c r="AC313">
        <v>30</v>
      </c>
      <c r="AD313" t="s">
        <v>77</v>
      </c>
      <c r="AE313" t="s">
        <v>78</v>
      </c>
      <c r="AF313">
        <v>35</v>
      </c>
      <c r="AG313" s="3">
        <v>0.375</v>
      </c>
      <c r="AH313" s="3">
        <v>0.66666666666666663</v>
      </c>
      <c r="AI313" s="4">
        <v>26.25</v>
      </c>
      <c r="AJ313">
        <v>39.380000000000003</v>
      </c>
      <c r="AK313">
        <v>56.25</v>
      </c>
      <c r="AL313" t="s">
        <v>79</v>
      </c>
      <c r="AM313" t="s">
        <v>80</v>
      </c>
      <c r="AO313" t="s">
        <v>81</v>
      </c>
      <c r="AP313" t="s">
        <v>69</v>
      </c>
      <c r="AQ313" t="s">
        <v>69</v>
      </c>
      <c r="AR313" t="s">
        <v>80</v>
      </c>
      <c r="AT313" t="s">
        <v>80</v>
      </c>
      <c r="AW313" t="s">
        <v>80</v>
      </c>
      <c r="AY313" t="s">
        <v>4185</v>
      </c>
      <c r="AZ313" t="s">
        <v>851</v>
      </c>
      <c r="BA313" t="s">
        <v>1099</v>
      </c>
      <c r="BB313">
        <v>84098</v>
      </c>
      <c r="BC313" t="s">
        <v>83</v>
      </c>
    </row>
    <row r="314" spans="1:55" x14ac:dyDescent="0.25">
      <c r="A314" t="s">
        <v>6092</v>
      </c>
      <c r="B314" s="1">
        <v>43382</v>
      </c>
      <c r="C314" t="s">
        <v>60</v>
      </c>
      <c r="D314" s="2">
        <v>43343.765486111108</v>
      </c>
      <c r="E314" t="s">
        <v>61</v>
      </c>
      <c r="F314" s="1">
        <v>43419</v>
      </c>
      <c r="G314" s="1">
        <v>43723</v>
      </c>
      <c r="H314" t="s">
        <v>6093</v>
      </c>
      <c r="J314" t="s">
        <v>6094</v>
      </c>
      <c r="L314" t="s">
        <v>331</v>
      </c>
      <c r="M314" t="s">
        <v>332</v>
      </c>
      <c r="N314">
        <v>40214</v>
      </c>
      <c r="O314" t="s">
        <v>68</v>
      </c>
      <c r="Q314" t="s">
        <v>6095</v>
      </c>
      <c r="S314" t="s">
        <v>71</v>
      </c>
      <c r="T314" t="s">
        <v>678</v>
      </c>
      <c r="U314" t="s">
        <v>679</v>
      </c>
      <c r="V314" t="s">
        <v>680</v>
      </c>
      <c r="W314" t="s">
        <v>354</v>
      </c>
      <c r="X314" t="s">
        <v>683</v>
      </c>
      <c r="Y314" t="str">
        <f>"39-2021"</f>
        <v>39-2021</v>
      </c>
      <c r="Z314" t="s">
        <v>338</v>
      </c>
      <c r="AA314">
        <v>711212</v>
      </c>
      <c r="AB314">
        <v>50</v>
      </c>
      <c r="AC314">
        <v>50</v>
      </c>
      <c r="AD314" t="s">
        <v>77</v>
      </c>
      <c r="AE314" t="s">
        <v>78</v>
      </c>
      <c r="AF314">
        <v>40</v>
      </c>
      <c r="AG314" s="3">
        <v>0.20833333333333334</v>
      </c>
      <c r="AH314" s="3">
        <v>0.70833333333333337</v>
      </c>
      <c r="AI314" s="4">
        <v>12.63</v>
      </c>
      <c r="AJ314">
        <v>18.95</v>
      </c>
      <c r="AK314">
        <v>18.95</v>
      </c>
      <c r="AL314" t="s">
        <v>79</v>
      </c>
      <c r="AM314" t="s">
        <v>80</v>
      </c>
      <c r="AO314" t="s">
        <v>81</v>
      </c>
      <c r="AR314" t="s">
        <v>80</v>
      </c>
      <c r="AT314" t="s">
        <v>80</v>
      </c>
      <c r="AW314" t="s">
        <v>71</v>
      </c>
      <c r="AX314">
        <v>1</v>
      </c>
      <c r="AY314" t="s">
        <v>1947</v>
      </c>
      <c r="AZ314" t="s">
        <v>1948</v>
      </c>
      <c r="BA314" t="s">
        <v>119</v>
      </c>
      <c r="BB314">
        <v>33009</v>
      </c>
      <c r="BC314" t="s">
        <v>83</v>
      </c>
    </row>
    <row r="315" spans="1:55" x14ac:dyDescent="0.25">
      <c r="A315" t="s">
        <v>6096</v>
      </c>
      <c r="B315" s="1">
        <v>43374</v>
      </c>
      <c r="C315" t="s">
        <v>60</v>
      </c>
      <c r="D315" s="2">
        <v>43343.755983796298</v>
      </c>
      <c r="E315" t="s">
        <v>61</v>
      </c>
      <c r="F315" s="1">
        <v>43418</v>
      </c>
      <c r="G315" s="1">
        <v>43666</v>
      </c>
      <c r="H315" t="s">
        <v>6097</v>
      </c>
      <c r="J315" t="s">
        <v>6098</v>
      </c>
      <c r="L315" t="s">
        <v>581</v>
      </c>
      <c r="M315" t="s">
        <v>240</v>
      </c>
      <c r="N315">
        <v>30240</v>
      </c>
      <c r="O315" t="s">
        <v>68</v>
      </c>
      <c r="Q315" t="s">
        <v>6099</v>
      </c>
      <c r="S315" t="s">
        <v>71</v>
      </c>
      <c r="T315" t="s">
        <v>250</v>
      </c>
      <c r="U315" t="s">
        <v>346</v>
      </c>
      <c r="V315" t="s">
        <v>347</v>
      </c>
      <c r="W315" t="s">
        <v>253</v>
      </c>
      <c r="X315" t="s">
        <v>254</v>
      </c>
      <c r="Y315" t="str">
        <f>"45-4011"</f>
        <v>45-4011</v>
      </c>
      <c r="Z315" t="s">
        <v>242</v>
      </c>
      <c r="AA315">
        <v>115310</v>
      </c>
      <c r="AB315">
        <v>60</v>
      </c>
      <c r="AC315">
        <v>60</v>
      </c>
      <c r="AD315" t="s">
        <v>77</v>
      </c>
      <c r="AE315" t="s">
        <v>78</v>
      </c>
      <c r="AF315">
        <v>40</v>
      </c>
      <c r="AG315" s="3">
        <v>0.33333333333333331</v>
      </c>
      <c r="AH315" s="3">
        <v>0.66666666666666663</v>
      </c>
      <c r="AI315" s="4">
        <v>9.7899999999999991</v>
      </c>
      <c r="AJ315">
        <v>14.69</v>
      </c>
      <c r="AK315">
        <v>29.67</v>
      </c>
      <c r="AL315" t="s">
        <v>79</v>
      </c>
      <c r="AM315" t="s">
        <v>80</v>
      </c>
      <c r="AO315" t="s">
        <v>81</v>
      </c>
      <c r="AR315" t="s">
        <v>80</v>
      </c>
      <c r="AT315" t="s">
        <v>80</v>
      </c>
      <c r="AW315" t="s">
        <v>80</v>
      </c>
      <c r="AY315" t="s">
        <v>581</v>
      </c>
      <c r="AZ315" t="s">
        <v>582</v>
      </c>
      <c r="BA315" t="s">
        <v>240</v>
      </c>
      <c r="BB315">
        <v>30241</v>
      </c>
      <c r="BC315" t="s">
        <v>77</v>
      </c>
    </row>
    <row r="316" spans="1:55" x14ac:dyDescent="0.25">
      <c r="A316" t="s">
        <v>3042</v>
      </c>
      <c r="B316" s="1">
        <v>43374</v>
      </c>
      <c r="C316" t="s">
        <v>60</v>
      </c>
      <c r="D316" s="2">
        <v>43343.387407407405</v>
      </c>
      <c r="E316" t="s">
        <v>61</v>
      </c>
      <c r="F316" s="1">
        <v>43419</v>
      </c>
      <c r="G316" s="1">
        <v>43677</v>
      </c>
      <c r="H316" t="s">
        <v>1790</v>
      </c>
      <c r="J316" t="s">
        <v>1192</v>
      </c>
      <c r="K316" t="s">
        <v>1791</v>
      </c>
      <c r="L316" t="s">
        <v>377</v>
      </c>
      <c r="M316" t="s">
        <v>119</v>
      </c>
      <c r="N316">
        <v>33141</v>
      </c>
      <c r="O316" t="s">
        <v>68</v>
      </c>
      <c r="Q316" t="s">
        <v>1792</v>
      </c>
      <c r="S316" t="s">
        <v>80</v>
      </c>
      <c r="U316" t="s">
        <v>108</v>
      </c>
      <c r="X316" t="s">
        <v>558</v>
      </c>
      <c r="Y316" t="str">
        <f>"37-2012"</f>
        <v>37-2012</v>
      </c>
      <c r="Z316" t="s">
        <v>268</v>
      </c>
      <c r="AA316">
        <v>561720</v>
      </c>
      <c r="AB316">
        <v>20</v>
      </c>
      <c r="AC316">
        <v>20</v>
      </c>
      <c r="AD316" t="s">
        <v>77</v>
      </c>
      <c r="AE316" t="s">
        <v>78</v>
      </c>
      <c r="AF316">
        <v>35</v>
      </c>
      <c r="AG316" s="3">
        <v>0.33333333333333331</v>
      </c>
      <c r="AH316" s="3">
        <v>0.625</v>
      </c>
      <c r="AI316" s="4">
        <v>10.91</v>
      </c>
      <c r="AJ316">
        <v>16.37</v>
      </c>
      <c r="AL316" t="s">
        <v>79</v>
      </c>
      <c r="AM316" t="s">
        <v>80</v>
      </c>
      <c r="AO316" t="s">
        <v>81</v>
      </c>
      <c r="AR316" t="s">
        <v>80</v>
      </c>
      <c r="AT316" t="s">
        <v>80</v>
      </c>
      <c r="AW316" t="s">
        <v>71</v>
      </c>
      <c r="AX316">
        <v>1</v>
      </c>
      <c r="AY316" t="s">
        <v>3043</v>
      </c>
      <c r="AZ316" t="s">
        <v>3044</v>
      </c>
      <c r="BA316" t="s">
        <v>119</v>
      </c>
      <c r="BB316">
        <v>33767</v>
      </c>
      <c r="BC316" t="s">
        <v>77</v>
      </c>
    </row>
    <row r="317" spans="1:55" x14ac:dyDescent="0.25">
      <c r="A317" t="s">
        <v>7680</v>
      </c>
      <c r="B317" s="1">
        <v>43389</v>
      </c>
      <c r="C317" t="s">
        <v>60</v>
      </c>
      <c r="D317" s="2">
        <v>43359.570752314816</v>
      </c>
      <c r="E317" t="s">
        <v>61</v>
      </c>
      <c r="F317" s="1">
        <v>43449</v>
      </c>
      <c r="G317" s="1">
        <v>43554</v>
      </c>
      <c r="H317" t="s">
        <v>7681</v>
      </c>
      <c r="I317" t="s">
        <v>7682</v>
      </c>
      <c r="J317" t="s">
        <v>7683</v>
      </c>
      <c r="K317" t="s">
        <v>7684</v>
      </c>
      <c r="L317" t="s">
        <v>621</v>
      </c>
      <c r="M317" t="s">
        <v>1752</v>
      </c>
      <c r="N317">
        <v>83001</v>
      </c>
      <c r="O317" t="s">
        <v>68</v>
      </c>
      <c r="Q317" t="s">
        <v>7685</v>
      </c>
      <c r="R317">
        <v>149</v>
      </c>
      <c r="S317" t="s">
        <v>71</v>
      </c>
      <c r="T317" t="s">
        <v>801</v>
      </c>
      <c r="U317" t="s">
        <v>2416</v>
      </c>
      <c r="V317" t="s">
        <v>803</v>
      </c>
      <c r="W317" t="s">
        <v>753</v>
      </c>
      <c r="X317" t="s">
        <v>1625</v>
      </c>
      <c r="Y317" t="str">
        <f>"37-2012"</f>
        <v>37-2012</v>
      </c>
      <c r="Z317" t="s">
        <v>268</v>
      </c>
      <c r="AA317">
        <v>721110</v>
      </c>
      <c r="AB317">
        <v>9</v>
      </c>
      <c r="AC317">
        <v>9</v>
      </c>
      <c r="AD317" t="s">
        <v>77</v>
      </c>
      <c r="AE317" t="s">
        <v>96</v>
      </c>
      <c r="AF317">
        <v>35</v>
      </c>
      <c r="AG317" s="3">
        <v>0.35416666666666669</v>
      </c>
      <c r="AH317" s="3">
        <v>0.66666666666666663</v>
      </c>
      <c r="AI317" s="4">
        <v>12.85</v>
      </c>
      <c r="AJ317">
        <v>19.28</v>
      </c>
      <c r="AL317" t="s">
        <v>79</v>
      </c>
      <c r="AM317" t="s">
        <v>80</v>
      </c>
      <c r="AO317" t="s">
        <v>81</v>
      </c>
      <c r="AR317" t="s">
        <v>80</v>
      </c>
      <c r="AT317" t="s">
        <v>80</v>
      </c>
      <c r="AW317" t="s">
        <v>71</v>
      </c>
      <c r="AX317">
        <v>3</v>
      </c>
      <c r="AY317" t="s">
        <v>621</v>
      </c>
      <c r="AZ317" t="s">
        <v>1756</v>
      </c>
      <c r="BA317" t="s">
        <v>1752</v>
      </c>
      <c r="BB317">
        <v>83001</v>
      </c>
      <c r="BC317" t="s">
        <v>83</v>
      </c>
    </row>
    <row r="318" spans="1:55" x14ac:dyDescent="0.25">
      <c r="A318" t="s">
        <v>7738</v>
      </c>
      <c r="B318" s="1">
        <v>43374</v>
      </c>
      <c r="C318" t="s">
        <v>60</v>
      </c>
      <c r="D318" s="2">
        <v>43347.702002314814</v>
      </c>
      <c r="E318" t="s">
        <v>61</v>
      </c>
      <c r="F318" s="1">
        <v>43437</v>
      </c>
      <c r="G318" s="1">
        <v>43631</v>
      </c>
      <c r="H318" t="s">
        <v>7739</v>
      </c>
      <c r="J318" t="s">
        <v>7740</v>
      </c>
      <c r="L318" t="s">
        <v>7741</v>
      </c>
      <c r="M318" t="s">
        <v>240</v>
      </c>
      <c r="N318">
        <v>30701</v>
      </c>
      <c r="O318" t="s">
        <v>68</v>
      </c>
      <c r="Q318" t="s">
        <v>7742</v>
      </c>
      <c r="S318" t="s">
        <v>71</v>
      </c>
      <c r="T318" t="s">
        <v>250</v>
      </c>
      <c r="U318" t="s">
        <v>612</v>
      </c>
      <c r="V318" t="s">
        <v>347</v>
      </c>
      <c r="W318" t="s">
        <v>253</v>
      </c>
      <c r="X318" t="s">
        <v>254</v>
      </c>
      <c r="Y318" t="str">
        <f>"45-4011"</f>
        <v>45-4011</v>
      </c>
      <c r="Z318" t="s">
        <v>242</v>
      </c>
      <c r="AA318">
        <v>115310</v>
      </c>
      <c r="AB318">
        <v>42</v>
      </c>
      <c r="AC318">
        <v>42</v>
      </c>
      <c r="AD318" t="s">
        <v>77</v>
      </c>
      <c r="AE318" t="s">
        <v>78</v>
      </c>
      <c r="AF318">
        <v>40</v>
      </c>
      <c r="AG318" s="3">
        <v>0.3125</v>
      </c>
      <c r="AH318" s="3">
        <v>0.6875</v>
      </c>
      <c r="AI318" s="4">
        <v>10.25</v>
      </c>
      <c r="AJ318">
        <v>15.38</v>
      </c>
      <c r="AK318">
        <v>53.12</v>
      </c>
      <c r="AL318" t="s">
        <v>79</v>
      </c>
      <c r="AM318" t="s">
        <v>80</v>
      </c>
      <c r="AO318" t="s">
        <v>81</v>
      </c>
      <c r="AR318" t="s">
        <v>80</v>
      </c>
      <c r="AT318" t="s">
        <v>80</v>
      </c>
      <c r="AW318" t="s">
        <v>71</v>
      </c>
      <c r="AX318">
        <v>3</v>
      </c>
      <c r="AY318" t="s">
        <v>7741</v>
      </c>
      <c r="AZ318" t="s">
        <v>7743</v>
      </c>
      <c r="BA318" t="s">
        <v>240</v>
      </c>
      <c r="BB318">
        <v>30701</v>
      </c>
      <c r="BC318" t="s">
        <v>77</v>
      </c>
    </row>
    <row r="319" spans="1:55" x14ac:dyDescent="0.25">
      <c r="A319" t="s">
        <v>1224</v>
      </c>
      <c r="B319" s="1">
        <v>43444</v>
      </c>
      <c r="C319" t="s">
        <v>60</v>
      </c>
      <c r="D319" s="2">
        <v>43407.003900462965</v>
      </c>
      <c r="E319" t="s">
        <v>61</v>
      </c>
      <c r="F319" s="1">
        <v>43497</v>
      </c>
      <c r="G319" s="1">
        <v>43800</v>
      </c>
      <c r="H319" t="s">
        <v>1225</v>
      </c>
      <c r="J319" t="s">
        <v>1226</v>
      </c>
      <c r="L319" t="s">
        <v>1227</v>
      </c>
      <c r="M319" t="s">
        <v>99</v>
      </c>
      <c r="N319">
        <v>70301</v>
      </c>
      <c r="O319" t="s">
        <v>68</v>
      </c>
      <c r="Q319" t="s">
        <v>1228</v>
      </c>
      <c r="S319" t="s">
        <v>71</v>
      </c>
      <c r="T319" t="s">
        <v>724</v>
      </c>
      <c r="U319" t="s">
        <v>471</v>
      </c>
      <c r="V319" t="s">
        <v>557</v>
      </c>
      <c r="W319" t="s">
        <v>90</v>
      </c>
      <c r="X319" t="s">
        <v>754</v>
      </c>
      <c r="Y319" t="str">
        <f>"37-3011"</f>
        <v>37-3011</v>
      </c>
      <c r="Z319" t="s">
        <v>454</v>
      </c>
      <c r="AA319">
        <v>561730</v>
      </c>
      <c r="AB319">
        <v>35</v>
      </c>
      <c r="AC319">
        <v>35</v>
      </c>
      <c r="AD319" t="s">
        <v>77</v>
      </c>
      <c r="AE319" t="s">
        <v>96</v>
      </c>
      <c r="AF319">
        <v>35</v>
      </c>
      <c r="AG319" s="3">
        <v>0.25</v>
      </c>
      <c r="AH319" s="3">
        <v>0.58333333333333337</v>
      </c>
      <c r="AI319" s="4">
        <v>12.12</v>
      </c>
      <c r="AJ319">
        <v>18.18</v>
      </c>
      <c r="AL319" t="s">
        <v>79</v>
      </c>
      <c r="AM319" t="s">
        <v>80</v>
      </c>
      <c r="AO319" t="s">
        <v>81</v>
      </c>
      <c r="AR319" t="s">
        <v>80</v>
      </c>
      <c r="AT319" t="s">
        <v>80</v>
      </c>
      <c r="AW319" t="s">
        <v>80</v>
      </c>
      <c r="AY319" t="s">
        <v>1227</v>
      </c>
      <c r="AZ319" t="s">
        <v>1229</v>
      </c>
      <c r="BA319" t="s">
        <v>99</v>
      </c>
      <c r="BB319">
        <v>70301</v>
      </c>
      <c r="BC319" t="s">
        <v>77</v>
      </c>
    </row>
    <row r="320" spans="1:55" x14ac:dyDescent="0.25">
      <c r="A320" t="s">
        <v>8289</v>
      </c>
      <c r="B320" s="1">
        <v>43438</v>
      </c>
      <c r="C320" t="s">
        <v>60</v>
      </c>
      <c r="D320" s="2">
        <v>43407.007638888892</v>
      </c>
      <c r="E320" t="s">
        <v>61</v>
      </c>
      <c r="F320" s="1">
        <v>43497</v>
      </c>
      <c r="G320" s="1">
        <v>43799</v>
      </c>
      <c r="H320" t="s">
        <v>7472</v>
      </c>
      <c r="J320" t="s">
        <v>7473</v>
      </c>
      <c r="L320" t="s">
        <v>7474</v>
      </c>
      <c r="M320" t="s">
        <v>409</v>
      </c>
      <c r="N320">
        <v>35968</v>
      </c>
      <c r="O320" t="s">
        <v>68</v>
      </c>
      <c r="Q320" t="s">
        <v>7475</v>
      </c>
      <c r="S320" t="s">
        <v>71</v>
      </c>
      <c r="T320" t="s">
        <v>724</v>
      </c>
      <c r="U320" t="s">
        <v>471</v>
      </c>
      <c r="V320" t="s">
        <v>557</v>
      </c>
      <c r="W320" t="s">
        <v>90</v>
      </c>
      <c r="X320" t="s">
        <v>754</v>
      </c>
      <c r="Y320" t="str">
        <f>"37-3011"</f>
        <v>37-3011</v>
      </c>
      <c r="Z320" t="s">
        <v>454</v>
      </c>
      <c r="AA320">
        <v>561730</v>
      </c>
      <c r="AB320">
        <v>20</v>
      </c>
      <c r="AC320">
        <v>20</v>
      </c>
      <c r="AD320" t="s">
        <v>77</v>
      </c>
      <c r="AE320" t="s">
        <v>96</v>
      </c>
      <c r="AF320">
        <v>35</v>
      </c>
      <c r="AG320" s="3">
        <v>0.25</v>
      </c>
      <c r="AH320" s="3">
        <v>0.66666666666666663</v>
      </c>
      <c r="AI320" s="4">
        <v>12.81</v>
      </c>
      <c r="AJ320">
        <v>19.22</v>
      </c>
      <c r="AL320" t="s">
        <v>79</v>
      </c>
      <c r="AM320" t="s">
        <v>80</v>
      </c>
      <c r="AO320" t="s">
        <v>81</v>
      </c>
      <c r="AR320" t="s">
        <v>80</v>
      </c>
      <c r="AT320" t="s">
        <v>80</v>
      </c>
      <c r="AW320" t="s">
        <v>80</v>
      </c>
      <c r="AY320" t="s">
        <v>8290</v>
      </c>
      <c r="AZ320" t="s">
        <v>805</v>
      </c>
      <c r="BA320" t="s">
        <v>592</v>
      </c>
      <c r="BB320">
        <v>37407</v>
      </c>
      <c r="BC320" t="s">
        <v>77</v>
      </c>
    </row>
    <row r="321" spans="1:55" x14ac:dyDescent="0.25">
      <c r="A321" t="s">
        <v>4201</v>
      </c>
      <c r="B321" s="1">
        <v>43397</v>
      </c>
      <c r="C321" t="s">
        <v>60</v>
      </c>
      <c r="D321" s="2">
        <v>43355.816689814812</v>
      </c>
      <c r="E321" t="s">
        <v>61</v>
      </c>
      <c r="F321" s="1">
        <v>43435</v>
      </c>
      <c r="G321" s="1">
        <v>43602</v>
      </c>
      <c r="H321" t="s">
        <v>4202</v>
      </c>
      <c r="J321" t="s">
        <v>4203</v>
      </c>
      <c r="L321" t="s">
        <v>4204</v>
      </c>
      <c r="M321" t="s">
        <v>303</v>
      </c>
      <c r="N321">
        <v>95223</v>
      </c>
      <c r="O321" t="s">
        <v>68</v>
      </c>
      <c r="Q321" t="s">
        <v>4205</v>
      </c>
      <c r="S321" t="s">
        <v>71</v>
      </c>
      <c r="T321" t="s">
        <v>4206</v>
      </c>
      <c r="U321" t="s">
        <v>4207</v>
      </c>
      <c r="V321" t="s">
        <v>4208</v>
      </c>
      <c r="W321" t="s">
        <v>303</v>
      </c>
      <c r="X321" t="s">
        <v>4209</v>
      </c>
      <c r="Y321" t="str">
        <f>"33-9092"</f>
        <v>33-9092</v>
      </c>
      <c r="Z321" t="s">
        <v>1719</v>
      </c>
      <c r="AA321">
        <v>71392</v>
      </c>
      <c r="AB321">
        <v>1</v>
      </c>
      <c r="AC321">
        <v>1</v>
      </c>
      <c r="AD321" t="s">
        <v>77</v>
      </c>
      <c r="AE321" t="s">
        <v>78</v>
      </c>
      <c r="AF321">
        <v>42</v>
      </c>
      <c r="AG321" s="3">
        <v>0.33333333333333331</v>
      </c>
      <c r="AH321" s="3">
        <v>0.6875</v>
      </c>
      <c r="AI321" s="5">
        <v>17</v>
      </c>
      <c r="AJ321">
        <v>25.5</v>
      </c>
      <c r="AK321">
        <v>25.5</v>
      </c>
      <c r="AL321" t="s">
        <v>79</v>
      </c>
      <c r="AM321" t="s">
        <v>71</v>
      </c>
      <c r="AN321">
        <v>10</v>
      </c>
      <c r="AO321" t="s">
        <v>173</v>
      </c>
      <c r="AR321" t="s">
        <v>80</v>
      </c>
      <c r="AT321" t="s">
        <v>71</v>
      </c>
      <c r="AU321">
        <v>0</v>
      </c>
      <c r="AV321" t="s">
        <v>4210</v>
      </c>
      <c r="AW321" t="s">
        <v>71</v>
      </c>
      <c r="AX321">
        <v>12</v>
      </c>
      <c r="AY321" t="s">
        <v>4204</v>
      </c>
      <c r="AZ321" t="s">
        <v>1751</v>
      </c>
      <c r="BA321" t="s">
        <v>303</v>
      </c>
      <c r="BB321">
        <v>95223</v>
      </c>
      <c r="BC321" t="s">
        <v>83</v>
      </c>
    </row>
    <row r="322" spans="1:55" x14ac:dyDescent="0.25">
      <c r="A322" t="s">
        <v>7808</v>
      </c>
      <c r="B322" s="1">
        <v>43378</v>
      </c>
      <c r="C322" t="s">
        <v>60</v>
      </c>
      <c r="D322" s="2">
        <v>43348.468078703707</v>
      </c>
      <c r="E322" t="s">
        <v>61</v>
      </c>
      <c r="F322" s="1">
        <v>43435</v>
      </c>
      <c r="G322" s="1">
        <v>43554</v>
      </c>
      <c r="H322" t="s">
        <v>7809</v>
      </c>
      <c r="J322" t="s">
        <v>7810</v>
      </c>
      <c r="L322" t="s">
        <v>7811</v>
      </c>
      <c r="M322" t="s">
        <v>1099</v>
      </c>
      <c r="N322">
        <v>84047</v>
      </c>
      <c r="O322" t="s">
        <v>68</v>
      </c>
      <c r="Q322" t="s">
        <v>7812</v>
      </c>
      <c r="S322" t="s">
        <v>71</v>
      </c>
      <c r="T322" t="s">
        <v>663</v>
      </c>
      <c r="U322" t="s">
        <v>1003</v>
      </c>
      <c r="V322" t="s">
        <v>640</v>
      </c>
      <c r="W322" t="s">
        <v>90</v>
      </c>
      <c r="X322" t="s">
        <v>4984</v>
      </c>
      <c r="Y322" t="str">
        <f>"37-3011"</f>
        <v>37-3011</v>
      </c>
      <c r="Z322" t="s">
        <v>454</v>
      </c>
      <c r="AA322">
        <v>561730</v>
      </c>
      <c r="AB322">
        <v>36</v>
      </c>
      <c r="AC322">
        <v>36</v>
      </c>
      <c r="AD322" t="s">
        <v>77</v>
      </c>
      <c r="AE322" t="s">
        <v>78</v>
      </c>
      <c r="AF322">
        <v>40</v>
      </c>
      <c r="AG322" s="3">
        <v>0.33333333333333331</v>
      </c>
      <c r="AH322" s="3">
        <v>0.66666666666666663</v>
      </c>
      <c r="AI322" s="4">
        <v>14.07</v>
      </c>
      <c r="AJ322">
        <v>21.11</v>
      </c>
      <c r="AL322" t="s">
        <v>79</v>
      </c>
      <c r="AM322" t="s">
        <v>80</v>
      </c>
      <c r="AO322" t="s">
        <v>81</v>
      </c>
      <c r="AR322" t="s">
        <v>80</v>
      </c>
      <c r="AT322" t="s">
        <v>80</v>
      </c>
      <c r="AW322" t="s">
        <v>80</v>
      </c>
      <c r="AY322" t="s">
        <v>7811</v>
      </c>
      <c r="AZ322" t="s">
        <v>2076</v>
      </c>
      <c r="BA322" t="s">
        <v>1099</v>
      </c>
      <c r="BB322">
        <v>84047</v>
      </c>
      <c r="BC322" t="s">
        <v>77</v>
      </c>
    </row>
    <row r="323" spans="1:55" x14ac:dyDescent="0.25">
      <c r="A323" t="s">
        <v>7471</v>
      </c>
      <c r="B323" s="1">
        <v>43438</v>
      </c>
      <c r="C323" t="s">
        <v>60</v>
      </c>
      <c r="D323" s="2">
        <v>43407.008090277777</v>
      </c>
      <c r="E323" t="s">
        <v>61</v>
      </c>
      <c r="F323" s="1">
        <v>43497</v>
      </c>
      <c r="G323" s="1">
        <v>43799</v>
      </c>
      <c r="H323" t="s">
        <v>7472</v>
      </c>
      <c r="J323" t="s">
        <v>7473</v>
      </c>
      <c r="L323" t="s">
        <v>7474</v>
      </c>
      <c r="M323" t="s">
        <v>409</v>
      </c>
      <c r="N323">
        <v>35968</v>
      </c>
      <c r="O323" t="s">
        <v>68</v>
      </c>
      <c r="Q323" t="s">
        <v>7475</v>
      </c>
      <c r="S323" t="s">
        <v>71</v>
      </c>
      <c r="T323" t="s">
        <v>724</v>
      </c>
      <c r="U323" t="s">
        <v>471</v>
      </c>
      <c r="V323" t="s">
        <v>557</v>
      </c>
      <c r="W323" t="s">
        <v>90</v>
      </c>
      <c r="X323" t="s">
        <v>754</v>
      </c>
      <c r="Y323" t="str">
        <f>"37-3011"</f>
        <v>37-3011</v>
      </c>
      <c r="Z323" t="s">
        <v>454</v>
      </c>
      <c r="AA323">
        <v>561730</v>
      </c>
      <c r="AB323">
        <v>8</v>
      </c>
      <c r="AC323">
        <v>8</v>
      </c>
      <c r="AD323" t="s">
        <v>77</v>
      </c>
      <c r="AE323" t="s">
        <v>96</v>
      </c>
      <c r="AF323">
        <v>35</v>
      </c>
      <c r="AG323" s="3">
        <v>0.25</v>
      </c>
      <c r="AH323" s="3">
        <v>0.66666666666666663</v>
      </c>
      <c r="AI323" s="4">
        <v>11.71</v>
      </c>
      <c r="AJ323">
        <v>17.57</v>
      </c>
      <c r="AL323" t="s">
        <v>79</v>
      </c>
      <c r="AM323" t="s">
        <v>80</v>
      </c>
      <c r="AO323" t="s">
        <v>81</v>
      </c>
      <c r="AR323" t="s">
        <v>80</v>
      </c>
      <c r="AT323" t="s">
        <v>80</v>
      </c>
      <c r="AW323" t="s">
        <v>80</v>
      </c>
      <c r="AY323" t="s">
        <v>7474</v>
      </c>
      <c r="AZ323" t="s">
        <v>7476</v>
      </c>
      <c r="BA323" t="s">
        <v>409</v>
      </c>
      <c r="BB323">
        <v>35968</v>
      </c>
      <c r="BC323" t="s">
        <v>77</v>
      </c>
    </row>
    <row r="324" spans="1:55" x14ac:dyDescent="0.25">
      <c r="A324" t="s">
        <v>7490</v>
      </c>
      <c r="B324" s="1">
        <v>43438</v>
      </c>
      <c r="C324" t="s">
        <v>60</v>
      </c>
      <c r="D324" s="2">
        <v>43407.008576388886</v>
      </c>
      <c r="E324" t="s">
        <v>61</v>
      </c>
      <c r="F324" s="1">
        <v>43497</v>
      </c>
      <c r="G324" s="1">
        <v>43799</v>
      </c>
      <c r="H324" t="s">
        <v>7472</v>
      </c>
      <c r="J324" t="s">
        <v>7473</v>
      </c>
      <c r="L324" t="s">
        <v>7474</v>
      </c>
      <c r="M324" t="s">
        <v>409</v>
      </c>
      <c r="N324">
        <v>35968</v>
      </c>
      <c r="O324" t="s">
        <v>68</v>
      </c>
      <c r="Q324" t="s">
        <v>7475</v>
      </c>
      <c r="S324" t="s">
        <v>71</v>
      </c>
      <c r="T324" t="s">
        <v>724</v>
      </c>
      <c r="U324" t="s">
        <v>471</v>
      </c>
      <c r="V324" t="s">
        <v>557</v>
      </c>
      <c r="W324" t="s">
        <v>90</v>
      </c>
      <c r="X324" t="s">
        <v>754</v>
      </c>
      <c r="Y324" t="str">
        <f>"37-3011"</f>
        <v>37-3011</v>
      </c>
      <c r="Z324" t="s">
        <v>454</v>
      </c>
      <c r="AA324">
        <v>561730</v>
      </c>
      <c r="AB324">
        <v>12</v>
      </c>
      <c r="AC324">
        <v>12</v>
      </c>
      <c r="AD324" t="s">
        <v>77</v>
      </c>
      <c r="AE324" t="s">
        <v>96</v>
      </c>
      <c r="AF324">
        <v>35</v>
      </c>
      <c r="AG324" s="3">
        <v>0.25</v>
      </c>
      <c r="AH324" s="3">
        <v>0.66666666666666663</v>
      </c>
      <c r="AI324" s="4">
        <v>12.03</v>
      </c>
      <c r="AJ324">
        <v>18.05</v>
      </c>
      <c r="AL324" t="s">
        <v>79</v>
      </c>
      <c r="AM324" t="s">
        <v>80</v>
      </c>
      <c r="AO324" t="s">
        <v>81</v>
      </c>
      <c r="AR324" t="s">
        <v>80</v>
      </c>
      <c r="AT324" t="s">
        <v>80</v>
      </c>
      <c r="AW324" t="s">
        <v>80</v>
      </c>
      <c r="AY324" t="s">
        <v>7491</v>
      </c>
      <c r="AZ324" t="s">
        <v>1156</v>
      </c>
      <c r="BA324" t="s">
        <v>409</v>
      </c>
      <c r="BB324">
        <v>35816</v>
      </c>
      <c r="BC324" t="s">
        <v>77</v>
      </c>
    </row>
    <row r="325" spans="1:55" x14ac:dyDescent="0.25">
      <c r="A325" t="s">
        <v>2208</v>
      </c>
      <c r="B325" s="1">
        <v>43430</v>
      </c>
      <c r="C325" t="s">
        <v>60</v>
      </c>
      <c r="D325" s="2">
        <v>43407.001886574071</v>
      </c>
      <c r="E325" t="s">
        <v>61</v>
      </c>
      <c r="F325" s="1">
        <v>43497</v>
      </c>
      <c r="G325" s="1">
        <v>43743</v>
      </c>
      <c r="H325" t="s">
        <v>2209</v>
      </c>
      <c r="I325" t="s">
        <v>2210</v>
      </c>
      <c r="J325" t="s">
        <v>2211</v>
      </c>
      <c r="L325" t="s">
        <v>2212</v>
      </c>
      <c r="M325" t="s">
        <v>134</v>
      </c>
      <c r="N325">
        <v>29572</v>
      </c>
      <c r="O325" t="s">
        <v>68</v>
      </c>
      <c r="P325" t="s">
        <v>69</v>
      </c>
      <c r="Q325" t="s">
        <v>2213</v>
      </c>
      <c r="S325" t="s">
        <v>71</v>
      </c>
      <c r="T325" t="s">
        <v>315</v>
      </c>
      <c r="U325" t="s">
        <v>316</v>
      </c>
      <c r="V325" t="s">
        <v>557</v>
      </c>
      <c r="W325" t="s">
        <v>90</v>
      </c>
      <c r="X325" t="s">
        <v>2214</v>
      </c>
      <c r="Y325" t="str">
        <f>"51-6011"</f>
        <v>51-6011</v>
      </c>
      <c r="Z325" t="s">
        <v>2215</v>
      </c>
      <c r="AA325">
        <v>721110</v>
      </c>
      <c r="AB325">
        <v>10</v>
      </c>
      <c r="AC325">
        <v>10</v>
      </c>
      <c r="AD325" t="s">
        <v>77</v>
      </c>
      <c r="AE325" t="s">
        <v>96</v>
      </c>
      <c r="AF325">
        <v>35</v>
      </c>
      <c r="AG325" s="3">
        <v>0.25</v>
      </c>
      <c r="AH325" s="3">
        <v>0.58333333333333337</v>
      </c>
      <c r="AI325" s="4">
        <v>9.52</v>
      </c>
      <c r="AJ325">
        <v>14.28</v>
      </c>
      <c r="AK325">
        <v>14.28</v>
      </c>
      <c r="AL325" t="s">
        <v>79</v>
      </c>
      <c r="AM325" t="s">
        <v>80</v>
      </c>
      <c r="AO325" t="s">
        <v>81</v>
      </c>
      <c r="AR325" t="s">
        <v>80</v>
      </c>
      <c r="AT325" t="s">
        <v>80</v>
      </c>
      <c r="AW325" t="s">
        <v>71</v>
      </c>
      <c r="AX325">
        <v>1</v>
      </c>
      <c r="AY325" t="s">
        <v>2216</v>
      </c>
      <c r="AZ325" t="s">
        <v>2217</v>
      </c>
      <c r="BA325" t="s">
        <v>134</v>
      </c>
      <c r="BB325">
        <v>29572</v>
      </c>
      <c r="BC325" t="s">
        <v>83</v>
      </c>
    </row>
    <row r="326" spans="1:55" x14ac:dyDescent="0.25">
      <c r="A326" t="s">
        <v>8326</v>
      </c>
      <c r="B326" s="1">
        <v>43452</v>
      </c>
      <c r="C326" t="s">
        <v>60</v>
      </c>
      <c r="D326" s="2">
        <v>43421.000243055554</v>
      </c>
      <c r="E326" t="s">
        <v>85</v>
      </c>
      <c r="H326" t="s">
        <v>8327</v>
      </c>
      <c r="I326" t="s">
        <v>8328</v>
      </c>
      <c r="J326" t="s">
        <v>8329</v>
      </c>
      <c r="L326" t="s">
        <v>1263</v>
      </c>
      <c r="M326" t="s">
        <v>90</v>
      </c>
      <c r="N326">
        <v>77701</v>
      </c>
      <c r="O326" t="s">
        <v>68</v>
      </c>
      <c r="Q326" t="s">
        <v>8330</v>
      </c>
      <c r="S326" t="s">
        <v>71</v>
      </c>
      <c r="T326" t="s">
        <v>182</v>
      </c>
      <c r="U326" t="s">
        <v>908</v>
      </c>
      <c r="V326" t="s">
        <v>184</v>
      </c>
      <c r="W326" t="s">
        <v>90</v>
      </c>
      <c r="X326" t="s">
        <v>754</v>
      </c>
      <c r="Y326" t="str">
        <f>"37-3011"</f>
        <v>37-3011</v>
      </c>
      <c r="Z326" t="s">
        <v>454</v>
      </c>
      <c r="AA326">
        <v>561730</v>
      </c>
      <c r="AB326">
        <v>18</v>
      </c>
      <c r="AD326" t="s">
        <v>77</v>
      </c>
      <c r="AE326" t="s">
        <v>78</v>
      </c>
      <c r="AF326">
        <v>40</v>
      </c>
      <c r="AG326" s="3">
        <v>0.33333333333333331</v>
      </c>
      <c r="AH326" s="3">
        <v>0.70833333333333337</v>
      </c>
      <c r="AI326" s="4">
        <v>12.55</v>
      </c>
      <c r="AJ326">
        <v>18.829999999999998</v>
      </c>
      <c r="AL326" t="s">
        <v>79</v>
      </c>
      <c r="AM326" t="s">
        <v>80</v>
      </c>
      <c r="AO326" t="s">
        <v>81</v>
      </c>
      <c r="AR326" t="s">
        <v>80</v>
      </c>
      <c r="AT326" t="s">
        <v>80</v>
      </c>
      <c r="AW326" t="s">
        <v>80</v>
      </c>
      <c r="AY326" t="s">
        <v>1263</v>
      </c>
      <c r="AZ326" t="s">
        <v>278</v>
      </c>
      <c r="BA326" t="s">
        <v>90</v>
      </c>
      <c r="BB326">
        <v>77701</v>
      </c>
      <c r="BC326" t="s">
        <v>77</v>
      </c>
    </row>
    <row r="327" spans="1:55" x14ac:dyDescent="0.25">
      <c r="A327" t="s">
        <v>2369</v>
      </c>
      <c r="B327" s="1">
        <v>43441</v>
      </c>
      <c r="C327" t="s">
        <v>60</v>
      </c>
      <c r="D327" s="2">
        <v>43407.000949074078</v>
      </c>
      <c r="E327" t="s">
        <v>85</v>
      </c>
      <c r="H327" t="s">
        <v>2370</v>
      </c>
      <c r="I327" t="s">
        <v>2371</v>
      </c>
      <c r="J327" t="s">
        <v>2372</v>
      </c>
      <c r="K327" t="s">
        <v>2373</v>
      </c>
      <c r="L327" t="s">
        <v>865</v>
      </c>
      <c r="M327" t="s">
        <v>90</v>
      </c>
      <c r="N327">
        <v>77074</v>
      </c>
      <c r="O327" t="s">
        <v>68</v>
      </c>
      <c r="Q327" t="s">
        <v>2374</v>
      </c>
      <c r="S327" t="s">
        <v>71</v>
      </c>
      <c r="T327" t="s">
        <v>182</v>
      </c>
      <c r="U327" t="s">
        <v>183</v>
      </c>
      <c r="V327" t="s">
        <v>184</v>
      </c>
      <c r="W327" t="s">
        <v>90</v>
      </c>
      <c r="X327" t="s">
        <v>2375</v>
      </c>
      <c r="Y327" t="str">
        <f>"47-3015"</f>
        <v>47-3015</v>
      </c>
      <c r="Z327" t="s">
        <v>2376</v>
      </c>
      <c r="AA327">
        <v>238210</v>
      </c>
      <c r="AB327">
        <v>9</v>
      </c>
      <c r="AD327" t="s">
        <v>77</v>
      </c>
      <c r="AE327" t="s">
        <v>96</v>
      </c>
      <c r="AF327">
        <v>40</v>
      </c>
      <c r="AG327" s="3">
        <v>0.3125</v>
      </c>
      <c r="AH327" s="3">
        <v>0.6875</v>
      </c>
      <c r="AI327" s="4">
        <v>17.75</v>
      </c>
      <c r="AL327" t="s">
        <v>79</v>
      </c>
      <c r="AM327" t="s">
        <v>80</v>
      </c>
      <c r="AO327" t="s">
        <v>81</v>
      </c>
      <c r="AR327" t="s">
        <v>80</v>
      </c>
      <c r="AT327" t="s">
        <v>80</v>
      </c>
      <c r="AW327" t="s">
        <v>80</v>
      </c>
      <c r="AY327" t="s">
        <v>865</v>
      </c>
      <c r="AZ327" t="s">
        <v>2298</v>
      </c>
      <c r="BA327" t="s">
        <v>90</v>
      </c>
      <c r="BB327">
        <v>77074</v>
      </c>
      <c r="BC327" t="s">
        <v>77</v>
      </c>
    </row>
    <row r="328" spans="1:55" x14ac:dyDescent="0.25">
      <c r="A328" t="s">
        <v>4845</v>
      </c>
      <c r="B328" s="1">
        <v>43452</v>
      </c>
      <c r="C328" t="s">
        <v>60</v>
      </c>
      <c r="D328" s="2">
        <v>43421.000011574077</v>
      </c>
      <c r="E328" t="s">
        <v>85</v>
      </c>
      <c r="H328" t="s">
        <v>4846</v>
      </c>
      <c r="I328" t="s">
        <v>4847</v>
      </c>
      <c r="J328" t="s">
        <v>4848</v>
      </c>
      <c r="L328" t="s">
        <v>4123</v>
      </c>
      <c r="M328" t="s">
        <v>240</v>
      </c>
      <c r="N328">
        <v>30340</v>
      </c>
      <c r="O328" t="s">
        <v>68</v>
      </c>
      <c r="Q328" t="s">
        <v>4849</v>
      </c>
      <c r="S328" t="s">
        <v>71</v>
      </c>
      <c r="T328" t="s">
        <v>793</v>
      </c>
      <c r="U328" t="s">
        <v>1336</v>
      </c>
      <c r="V328" t="s">
        <v>184</v>
      </c>
      <c r="W328" t="s">
        <v>90</v>
      </c>
      <c r="X328" t="s">
        <v>4850</v>
      </c>
      <c r="Y328" t="str">
        <f>"37-2011"</f>
        <v>37-2011</v>
      </c>
      <c r="Z328" t="s">
        <v>1297</v>
      </c>
      <c r="AA328">
        <v>561720</v>
      </c>
      <c r="AB328">
        <v>15</v>
      </c>
      <c r="AD328" t="s">
        <v>77</v>
      </c>
      <c r="AE328" t="s">
        <v>96</v>
      </c>
      <c r="AF328">
        <v>40</v>
      </c>
      <c r="AG328" s="3">
        <v>0.29166666666666669</v>
      </c>
      <c r="AH328" s="3">
        <v>0.66666666666666663</v>
      </c>
      <c r="AI328" s="4">
        <v>12.06</v>
      </c>
      <c r="AJ328">
        <v>18.09</v>
      </c>
      <c r="AK328">
        <v>27</v>
      </c>
      <c r="AL328" t="s">
        <v>79</v>
      </c>
      <c r="AM328" t="s">
        <v>80</v>
      </c>
      <c r="AO328" t="s">
        <v>81</v>
      </c>
      <c r="AR328" t="s">
        <v>80</v>
      </c>
      <c r="AT328" t="s">
        <v>80</v>
      </c>
      <c r="AW328" t="s">
        <v>71</v>
      </c>
      <c r="AX328">
        <v>3</v>
      </c>
      <c r="AY328" t="s">
        <v>4123</v>
      </c>
      <c r="AZ328" t="s">
        <v>4851</v>
      </c>
      <c r="BA328" t="s">
        <v>240</v>
      </c>
      <c r="BB328">
        <v>30340</v>
      </c>
      <c r="BC328" t="s">
        <v>77</v>
      </c>
    </row>
    <row r="329" spans="1:55" x14ac:dyDescent="0.25">
      <c r="A329" t="s">
        <v>3708</v>
      </c>
      <c r="B329" s="1">
        <v>43440</v>
      </c>
      <c r="C329" t="s">
        <v>60</v>
      </c>
      <c r="D329" s="2">
        <v>43433.372974537036</v>
      </c>
      <c r="E329" t="s">
        <v>85</v>
      </c>
      <c r="H329" t="s">
        <v>3709</v>
      </c>
      <c r="I329" t="s">
        <v>3710</v>
      </c>
      <c r="J329" t="s">
        <v>3711</v>
      </c>
      <c r="K329" t="s">
        <v>3712</v>
      </c>
      <c r="L329" t="s">
        <v>3713</v>
      </c>
      <c r="M329" t="s">
        <v>134</v>
      </c>
      <c r="N329">
        <v>29466</v>
      </c>
      <c r="O329" t="s">
        <v>68</v>
      </c>
      <c r="Q329" t="s">
        <v>3714</v>
      </c>
      <c r="S329" t="s">
        <v>71</v>
      </c>
      <c r="T329" t="s">
        <v>793</v>
      </c>
      <c r="U329" t="s">
        <v>1336</v>
      </c>
      <c r="V329" t="s">
        <v>184</v>
      </c>
      <c r="W329" t="s">
        <v>90</v>
      </c>
      <c r="X329" t="s">
        <v>754</v>
      </c>
      <c r="Y329" t="str">
        <f>"37-3011"</f>
        <v>37-3011</v>
      </c>
      <c r="Z329" t="s">
        <v>454</v>
      </c>
      <c r="AA329">
        <v>561730</v>
      </c>
      <c r="AB329">
        <v>25</v>
      </c>
      <c r="AD329" t="s">
        <v>77</v>
      </c>
      <c r="AE329" t="s">
        <v>96</v>
      </c>
      <c r="AF329">
        <v>40</v>
      </c>
      <c r="AG329" s="3">
        <v>0.3125</v>
      </c>
      <c r="AH329" s="3">
        <v>0.66666666666666663</v>
      </c>
      <c r="AI329" s="4">
        <v>12.9</v>
      </c>
      <c r="AJ329">
        <v>19.350000000000001</v>
      </c>
      <c r="AK329">
        <v>21</v>
      </c>
      <c r="AL329" t="s">
        <v>79</v>
      </c>
      <c r="AM329" t="s">
        <v>80</v>
      </c>
      <c r="AO329" t="s">
        <v>81</v>
      </c>
      <c r="AR329" t="s">
        <v>80</v>
      </c>
      <c r="AT329" t="s">
        <v>80</v>
      </c>
      <c r="AW329" t="s">
        <v>80</v>
      </c>
      <c r="AY329" t="s">
        <v>3715</v>
      </c>
      <c r="AZ329" t="s">
        <v>1170</v>
      </c>
      <c r="BA329" t="s">
        <v>134</v>
      </c>
      <c r="BB329">
        <v>29466</v>
      </c>
      <c r="BC329" t="s">
        <v>77</v>
      </c>
    </row>
    <row r="330" spans="1:55" x14ac:dyDescent="0.25">
      <c r="A330" t="s">
        <v>5752</v>
      </c>
      <c r="B330" s="1">
        <v>43452</v>
      </c>
      <c r="C330" t="s">
        <v>60</v>
      </c>
      <c r="D330" s="2">
        <v>43435.000023148146</v>
      </c>
      <c r="E330" t="s">
        <v>85</v>
      </c>
      <c r="H330" t="s">
        <v>5753</v>
      </c>
      <c r="J330" t="s">
        <v>5754</v>
      </c>
      <c r="K330" t="s">
        <v>5755</v>
      </c>
      <c r="L330" t="s">
        <v>878</v>
      </c>
      <c r="M330" t="s">
        <v>879</v>
      </c>
      <c r="N330">
        <v>63043</v>
      </c>
      <c r="O330" t="s">
        <v>68</v>
      </c>
      <c r="Q330" t="s">
        <v>5756</v>
      </c>
      <c r="S330" t="s">
        <v>71</v>
      </c>
      <c r="T330" t="s">
        <v>889</v>
      </c>
      <c r="U330" t="s">
        <v>890</v>
      </c>
      <c r="V330" t="s">
        <v>184</v>
      </c>
      <c r="W330" t="s">
        <v>90</v>
      </c>
      <c r="X330" t="s">
        <v>754</v>
      </c>
      <c r="Y330" t="str">
        <f>"37-3011"</f>
        <v>37-3011</v>
      </c>
      <c r="Z330" t="s">
        <v>454</v>
      </c>
      <c r="AA330">
        <v>561730</v>
      </c>
      <c r="AB330">
        <v>20</v>
      </c>
      <c r="AD330" t="s">
        <v>77</v>
      </c>
      <c r="AE330" t="s">
        <v>96</v>
      </c>
      <c r="AF330">
        <v>40</v>
      </c>
      <c r="AG330" s="3">
        <v>0.29166666666666669</v>
      </c>
      <c r="AH330" s="3">
        <v>0.70833333333333337</v>
      </c>
      <c r="AI330" s="4">
        <v>14.52</v>
      </c>
      <c r="AJ330">
        <v>21.78</v>
      </c>
      <c r="AK330">
        <v>26.25</v>
      </c>
      <c r="AL330" t="s">
        <v>79</v>
      </c>
      <c r="AM330" t="s">
        <v>80</v>
      </c>
      <c r="AO330" t="s">
        <v>81</v>
      </c>
      <c r="AR330" t="s">
        <v>80</v>
      </c>
      <c r="AT330" t="s">
        <v>80</v>
      </c>
      <c r="AW330" t="s">
        <v>80</v>
      </c>
      <c r="AY330" t="s">
        <v>878</v>
      </c>
      <c r="AZ330" t="s">
        <v>882</v>
      </c>
      <c r="BA330" t="s">
        <v>879</v>
      </c>
      <c r="BB330">
        <v>63043</v>
      </c>
      <c r="BC330" t="s">
        <v>77</v>
      </c>
    </row>
    <row r="331" spans="1:55" x14ac:dyDescent="0.25">
      <c r="A331" t="s">
        <v>5770</v>
      </c>
      <c r="B331" s="1">
        <v>43452</v>
      </c>
      <c r="C331" t="s">
        <v>60</v>
      </c>
      <c r="D331" s="2">
        <v>43435.001018518517</v>
      </c>
      <c r="E331" t="s">
        <v>85</v>
      </c>
      <c r="H331" t="s">
        <v>5771</v>
      </c>
      <c r="J331" t="s">
        <v>5772</v>
      </c>
      <c r="K331" t="s">
        <v>5773</v>
      </c>
      <c r="L331" t="s">
        <v>5774</v>
      </c>
      <c r="M331" t="s">
        <v>119</v>
      </c>
      <c r="N331">
        <v>33781</v>
      </c>
      <c r="O331" t="s">
        <v>68</v>
      </c>
      <c r="Q331" t="s">
        <v>5775</v>
      </c>
      <c r="S331" t="s">
        <v>71</v>
      </c>
      <c r="T331" t="s">
        <v>889</v>
      </c>
      <c r="U331" t="s">
        <v>890</v>
      </c>
      <c r="V331" t="s">
        <v>184</v>
      </c>
      <c r="W331" t="s">
        <v>90</v>
      </c>
      <c r="X331" t="s">
        <v>754</v>
      </c>
      <c r="Y331" t="str">
        <f>"37-3011"</f>
        <v>37-3011</v>
      </c>
      <c r="Z331" t="s">
        <v>454</v>
      </c>
      <c r="AA331">
        <v>561730</v>
      </c>
      <c r="AB331">
        <v>110</v>
      </c>
      <c r="AD331" t="s">
        <v>77</v>
      </c>
      <c r="AE331" t="s">
        <v>96</v>
      </c>
      <c r="AF331">
        <v>40</v>
      </c>
      <c r="AG331" s="3">
        <v>0.29166666666666669</v>
      </c>
      <c r="AH331" s="3">
        <v>0.66666666666666663</v>
      </c>
      <c r="AI331" s="4">
        <v>12.87</v>
      </c>
      <c r="AJ331">
        <v>19.309999999999999</v>
      </c>
      <c r="AK331">
        <v>21.38</v>
      </c>
      <c r="AL331" t="s">
        <v>79</v>
      </c>
      <c r="AM331" t="s">
        <v>80</v>
      </c>
      <c r="AO331" t="s">
        <v>81</v>
      </c>
      <c r="AR331" t="s">
        <v>80</v>
      </c>
      <c r="AT331" t="s">
        <v>80</v>
      </c>
      <c r="AW331" t="s">
        <v>80</v>
      </c>
      <c r="AY331" t="s">
        <v>5774</v>
      </c>
      <c r="AZ331" t="s">
        <v>3044</v>
      </c>
      <c r="BA331" t="s">
        <v>119</v>
      </c>
      <c r="BB331">
        <v>33781</v>
      </c>
      <c r="BC331" t="s">
        <v>77</v>
      </c>
    </row>
    <row r="332" spans="1:55" x14ac:dyDescent="0.25">
      <c r="A332" t="s">
        <v>6716</v>
      </c>
      <c r="B332" s="1">
        <v>43452</v>
      </c>
      <c r="C332" t="s">
        <v>60</v>
      </c>
      <c r="D332" s="2">
        <v>43435.001296296294</v>
      </c>
      <c r="E332" t="s">
        <v>85</v>
      </c>
      <c r="H332" t="s">
        <v>6717</v>
      </c>
      <c r="I332" t="s">
        <v>6718</v>
      </c>
      <c r="J332" t="s">
        <v>6719</v>
      </c>
      <c r="L332" t="s">
        <v>4771</v>
      </c>
      <c r="M332" t="s">
        <v>90</v>
      </c>
      <c r="N332">
        <v>75056</v>
      </c>
      <c r="O332" t="s">
        <v>68</v>
      </c>
      <c r="Q332" t="s">
        <v>6720</v>
      </c>
      <c r="S332" t="s">
        <v>71</v>
      </c>
      <c r="T332" t="s">
        <v>793</v>
      </c>
      <c r="U332" t="s">
        <v>1336</v>
      </c>
      <c r="V332" t="s">
        <v>184</v>
      </c>
      <c r="W332" t="s">
        <v>90</v>
      </c>
      <c r="X332" t="s">
        <v>754</v>
      </c>
      <c r="Y332" t="str">
        <f>"37-3011"</f>
        <v>37-3011</v>
      </c>
      <c r="Z332" t="s">
        <v>454</v>
      </c>
      <c r="AA332">
        <v>561730</v>
      </c>
      <c r="AB332">
        <v>25</v>
      </c>
      <c r="AD332" t="s">
        <v>77</v>
      </c>
      <c r="AE332" t="s">
        <v>96</v>
      </c>
      <c r="AF332">
        <v>40</v>
      </c>
      <c r="AG332" s="3">
        <v>0.29166666666666669</v>
      </c>
      <c r="AH332" s="3">
        <v>0.64583333333333337</v>
      </c>
      <c r="AI332" s="4">
        <v>13.94</v>
      </c>
      <c r="AJ332">
        <v>20.91</v>
      </c>
      <c r="AK332">
        <v>24</v>
      </c>
      <c r="AL332" t="s">
        <v>79</v>
      </c>
      <c r="AM332" t="s">
        <v>80</v>
      </c>
      <c r="AO332" t="s">
        <v>81</v>
      </c>
      <c r="AR332" t="s">
        <v>80</v>
      </c>
      <c r="AT332" t="s">
        <v>80</v>
      </c>
      <c r="AW332" t="s">
        <v>80</v>
      </c>
      <c r="AY332" t="s">
        <v>4771</v>
      </c>
      <c r="AZ332" t="s">
        <v>3399</v>
      </c>
      <c r="BA332" t="s">
        <v>90</v>
      </c>
      <c r="BB332">
        <v>75056</v>
      </c>
      <c r="BC332" t="s">
        <v>77</v>
      </c>
    </row>
    <row r="333" spans="1:55" x14ac:dyDescent="0.25">
      <c r="A333" t="s">
        <v>1636</v>
      </c>
      <c r="B333" s="1">
        <v>43378</v>
      </c>
      <c r="C333" t="s">
        <v>60</v>
      </c>
      <c r="D333" s="2">
        <v>43347.456354166665</v>
      </c>
      <c r="E333" t="s">
        <v>61</v>
      </c>
      <c r="F333" s="1">
        <v>43435</v>
      </c>
      <c r="G333" s="1">
        <v>43708</v>
      </c>
      <c r="H333" t="s">
        <v>370</v>
      </c>
      <c r="I333" t="s">
        <v>371</v>
      </c>
      <c r="J333" t="s">
        <v>372</v>
      </c>
      <c r="L333" t="s">
        <v>373</v>
      </c>
      <c r="M333" t="s">
        <v>119</v>
      </c>
      <c r="N333">
        <v>33040</v>
      </c>
      <c r="O333" t="s">
        <v>68</v>
      </c>
      <c r="Q333" t="s">
        <v>374</v>
      </c>
      <c r="S333" t="s">
        <v>71</v>
      </c>
      <c r="T333" t="s">
        <v>375</v>
      </c>
      <c r="U333" t="s">
        <v>376</v>
      </c>
      <c r="V333" t="s">
        <v>377</v>
      </c>
      <c r="W333" t="s">
        <v>119</v>
      </c>
      <c r="X333" t="s">
        <v>127</v>
      </c>
      <c r="Y333" t="str">
        <f>"35-2014"</f>
        <v>35-2014</v>
      </c>
      <c r="Z333" t="s">
        <v>1391</v>
      </c>
      <c r="AA333">
        <v>721110</v>
      </c>
      <c r="AB333">
        <v>4</v>
      </c>
      <c r="AC333">
        <v>4</v>
      </c>
      <c r="AD333" t="s">
        <v>77</v>
      </c>
      <c r="AE333" t="s">
        <v>96</v>
      </c>
      <c r="AF333">
        <v>35</v>
      </c>
      <c r="AG333" s="3">
        <v>0.29166666666666669</v>
      </c>
      <c r="AH333" s="3">
        <v>0.625</v>
      </c>
      <c r="AI333" s="4">
        <v>14.9</v>
      </c>
      <c r="AJ333">
        <v>22.35</v>
      </c>
      <c r="AL333" t="s">
        <v>79</v>
      </c>
      <c r="AM333" t="s">
        <v>80</v>
      </c>
      <c r="AO333" t="s">
        <v>81</v>
      </c>
      <c r="AR333" t="s">
        <v>80</v>
      </c>
      <c r="AT333" t="s">
        <v>80</v>
      </c>
      <c r="AW333" t="s">
        <v>71</v>
      </c>
      <c r="AX333">
        <v>1</v>
      </c>
      <c r="AY333" t="s">
        <v>373</v>
      </c>
      <c r="AZ333" t="s">
        <v>379</v>
      </c>
      <c r="BA333" t="s">
        <v>119</v>
      </c>
      <c r="BB333">
        <v>33040</v>
      </c>
      <c r="BC333" t="s">
        <v>77</v>
      </c>
    </row>
    <row r="334" spans="1:55" x14ac:dyDescent="0.25">
      <c r="A334" t="s">
        <v>1710</v>
      </c>
      <c r="B334" s="1">
        <v>43395</v>
      </c>
      <c r="C334" t="s">
        <v>60</v>
      </c>
      <c r="D334" s="2">
        <v>43359.720023148147</v>
      </c>
      <c r="E334" t="s">
        <v>61</v>
      </c>
      <c r="F334" s="1">
        <v>43435</v>
      </c>
      <c r="G334" s="1">
        <v>43708</v>
      </c>
      <c r="H334" t="s">
        <v>1711</v>
      </c>
      <c r="I334" t="s">
        <v>1712</v>
      </c>
      <c r="J334" t="s">
        <v>1713</v>
      </c>
      <c r="L334" t="s">
        <v>1714</v>
      </c>
      <c r="M334" t="s">
        <v>653</v>
      </c>
      <c r="N334">
        <v>66111</v>
      </c>
      <c r="O334" t="s">
        <v>68</v>
      </c>
      <c r="Q334" t="s">
        <v>1715</v>
      </c>
      <c r="S334" t="s">
        <v>71</v>
      </c>
      <c r="T334" t="s">
        <v>1716</v>
      </c>
      <c r="U334" t="s">
        <v>1717</v>
      </c>
      <c r="V334" t="s">
        <v>640</v>
      </c>
      <c r="W334" t="s">
        <v>90</v>
      </c>
      <c r="X334" t="s">
        <v>1718</v>
      </c>
      <c r="Y334" t="str">
        <f>"33-9092"</f>
        <v>33-9092</v>
      </c>
      <c r="Z334" t="s">
        <v>1719</v>
      </c>
      <c r="AA334">
        <v>721110</v>
      </c>
      <c r="AB334">
        <v>15</v>
      </c>
      <c r="AC334">
        <v>15</v>
      </c>
      <c r="AD334" t="s">
        <v>77</v>
      </c>
      <c r="AE334" t="s">
        <v>96</v>
      </c>
      <c r="AF334">
        <v>35</v>
      </c>
      <c r="AG334" s="3">
        <v>0.375</v>
      </c>
      <c r="AH334" s="3">
        <v>0.70833333333333337</v>
      </c>
      <c r="AI334" s="4">
        <v>11.5</v>
      </c>
      <c r="AJ334">
        <v>17.25</v>
      </c>
      <c r="AL334" t="s">
        <v>79</v>
      </c>
      <c r="AM334" t="s">
        <v>80</v>
      </c>
      <c r="AO334" t="s">
        <v>81</v>
      </c>
      <c r="AR334" t="s">
        <v>80</v>
      </c>
      <c r="AT334" t="s">
        <v>80</v>
      </c>
      <c r="AW334" t="s">
        <v>80</v>
      </c>
      <c r="AY334" t="s">
        <v>1714</v>
      </c>
      <c r="AZ334" t="s">
        <v>1720</v>
      </c>
      <c r="BA334" t="s">
        <v>653</v>
      </c>
      <c r="BB334">
        <v>66111</v>
      </c>
      <c r="BC334" t="s">
        <v>83</v>
      </c>
    </row>
    <row r="335" spans="1:55" x14ac:dyDescent="0.25">
      <c r="A335" t="s">
        <v>7060</v>
      </c>
      <c r="B335" s="1">
        <v>43395</v>
      </c>
      <c r="C335" t="s">
        <v>60</v>
      </c>
      <c r="D335" s="2">
        <v>43359.693402777775</v>
      </c>
      <c r="E335" t="s">
        <v>61</v>
      </c>
      <c r="F335" s="1">
        <v>43435</v>
      </c>
      <c r="G335" s="1">
        <v>43708</v>
      </c>
      <c r="H335" t="s">
        <v>1711</v>
      </c>
      <c r="I335" t="s">
        <v>1712</v>
      </c>
      <c r="J335" t="s">
        <v>1713</v>
      </c>
      <c r="L335" t="s">
        <v>1714</v>
      </c>
      <c r="M335" t="s">
        <v>653</v>
      </c>
      <c r="N335">
        <v>66111</v>
      </c>
      <c r="O335" t="s">
        <v>68</v>
      </c>
      <c r="Q335" t="s">
        <v>1715</v>
      </c>
      <c r="S335" t="s">
        <v>71</v>
      </c>
      <c r="T335" t="s">
        <v>1716</v>
      </c>
      <c r="U335" t="s">
        <v>1717</v>
      </c>
      <c r="V335" t="s">
        <v>640</v>
      </c>
      <c r="W335" t="s">
        <v>90</v>
      </c>
      <c r="X335" t="s">
        <v>5008</v>
      </c>
      <c r="Y335" t="str">
        <f>"37-2012"</f>
        <v>37-2012</v>
      </c>
      <c r="Z335" t="s">
        <v>268</v>
      </c>
      <c r="AA335">
        <v>721110</v>
      </c>
      <c r="AB335">
        <v>15</v>
      </c>
      <c r="AC335">
        <v>15</v>
      </c>
      <c r="AD335" t="s">
        <v>77</v>
      </c>
      <c r="AE335" t="s">
        <v>96</v>
      </c>
      <c r="AF335">
        <v>35</v>
      </c>
      <c r="AG335" s="3">
        <v>0.375</v>
      </c>
      <c r="AH335" s="3">
        <v>0.70833333333333337</v>
      </c>
      <c r="AI335" s="4">
        <v>11.25</v>
      </c>
      <c r="AJ335">
        <v>16.88</v>
      </c>
      <c r="AL335" t="s">
        <v>79</v>
      </c>
      <c r="AM335" t="s">
        <v>80</v>
      </c>
      <c r="AO335" t="s">
        <v>81</v>
      </c>
      <c r="AR335" t="s">
        <v>80</v>
      </c>
      <c r="AT335" t="s">
        <v>80</v>
      </c>
      <c r="AW335" t="s">
        <v>80</v>
      </c>
      <c r="AY335" t="s">
        <v>1714</v>
      </c>
      <c r="AZ335" t="s">
        <v>1720</v>
      </c>
      <c r="BA335" t="s">
        <v>653</v>
      </c>
      <c r="BB335">
        <v>66111</v>
      </c>
      <c r="BC335" t="s">
        <v>83</v>
      </c>
    </row>
    <row r="336" spans="1:55" x14ac:dyDescent="0.25">
      <c r="A336" t="s">
        <v>369</v>
      </c>
      <c r="B336" s="1">
        <v>43378</v>
      </c>
      <c r="C336" t="s">
        <v>60</v>
      </c>
      <c r="D336" s="2">
        <v>43347.459722222222</v>
      </c>
      <c r="E336" t="s">
        <v>61</v>
      </c>
      <c r="F336" s="1">
        <v>43435</v>
      </c>
      <c r="G336" s="1">
        <v>43708</v>
      </c>
      <c r="H336" t="s">
        <v>370</v>
      </c>
      <c r="I336" t="s">
        <v>371</v>
      </c>
      <c r="J336" t="s">
        <v>372</v>
      </c>
      <c r="L336" t="s">
        <v>373</v>
      </c>
      <c r="M336" t="s">
        <v>119</v>
      </c>
      <c r="N336">
        <v>33040</v>
      </c>
      <c r="O336" t="s">
        <v>68</v>
      </c>
      <c r="Q336" t="s">
        <v>374</v>
      </c>
      <c r="S336" t="s">
        <v>71</v>
      </c>
      <c r="T336" t="s">
        <v>375</v>
      </c>
      <c r="U336" t="s">
        <v>376</v>
      </c>
      <c r="V336" t="s">
        <v>377</v>
      </c>
      <c r="W336" t="s">
        <v>119</v>
      </c>
      <c r="X336" t="s">
        <v>378</v>
      </c>
      <c r="Y336" t="str">
        <f>"35-3031"</f>
        <v>35-3031</v>
      </c>
      <c r="Z336" t="s">
        <v>367</v>
      </c>
      <c r="AA336">
        <v>721110</v>
      </c>
      <c r="AB336">
        <v>5</v>
      </c>
      <c r="AC336">
        <v>5</v>
      </c>
      <c r="AD336" t="s">
        <v>77</v>
      </c>
      <c r="AE336" t="s">
        <v>96</v>
      </c>
      <c r="AF336">
        <v>35</v>
      </c>
      <c r="AG336" s="3">
        <v>0.41666666666666669</v>
      </c>
      <c r="AH336" s="3">
        <v>0.70833333333333337</v>
      </c>
      <c r="AI336" s="4">
        <v>12.45</v>
      </c>
      <c r="AJ336">
        <v>18.68</v>
      </c>
      <c r="AL336" t="s">
        <v>79</v>
      </c>
      <c r="AM336" t="s">
        <v>80</v>
      </c>
      <c r="AO336" t="s">
        <v>81</v>
      </c>
      <c r="AR336" t="s">
        <v>80</v>
      </c>
      <c r="AT336" t="s">
        <v>80</v>
      </c>
      <c r="AW336" t="s">
        <v>71</v>
      </c>
      <c r="AX336">
        <v>1</v>
      </c>
      <c r="AY336" t="s">
        <v>373</v>
      </c>
      <c r="AZ336" t="s">
        <v>379</v>
      </c>
      <c r="BA336" t="s">
        <v>119</v>
      </c>
      <c r="BB336">
        <v>33040</v>
      </c>
      <c r="BC336" t="s">
        <v>77</v>
      </c>
    </row>
    <row r="337" spans="1:55" x14ac:dyDescent="0.25">
      <c r="A337" t="s">
        <v>4803</v>
      </c>
      <c r="B337" s="1">
        <v>43452</v>
      </c>
      <c r="C337" t="s">
        <v>60</v>
      </c>
      <c r="D337" s="2">
        <v>43435.001585648148</v>
      </c>
      <c r="E337" t="s">
        <v>85</v>
      </c>
      <c r="H337" t="s">
        <v>4804</v>
      </c>
      <c r="I337" t="s">
        <v>4805</v>
      </c>
      <c r="J337" t="s">
        <v>4806</v>
      </c>
      <c r="L337" t="s">
        <v>3679</v>
      </c>
      <c r="M337" t="s">
        <v>879</v>
      </c>
      <c r="N337">
        <v>63038</v>
      </c>
      <c r="O337" t="s">
        <v>68</v>
      </c>
      <c r="Q337" t="s">
        <v>4807</v>
      </c>
      <c r="S337" t="s">
        <v>71</v>
      </c>
      <c r="T337" t="s">
        <v>793</v>
      </c>
      <c r="U337" t="s">
        <v>1336</v>
      </c>
      <c r="V337" t="s">
        <v>184</v>
      </c>
      <c r="W337" t="s">
        <v>90</v>
      </c>
      <c r="X337" t="s">
        <v>754</v>
      </c>
      <c r="Y337" t="str">
        <f>"37-3011"</f>
        <v>37-3011</v>
      </c>
      <c r="Z337" t="s">
        <v>454</v>
      </c>
      <c r="AA337">
        <v>561730</v>
      </c>
      <c r="AB337">
        <v>8</v>
      </c>
      <c r="AD337" t="s">
        <v>77</v>
      </c>
      <c r="AE337" t="s">
        <v>96</v>
      </c>
      <c r="AF337">
        <v>40</v>
      </c>
      <c r="AG337" s="3">
        <v>0.29166666666666669</v>
      </c>
      <c r="AH337" s="3">
        <v>0.66666666666666663</v>
      </c>
      <c r="AI337" s="4">
        <v>14.52</v>
      </c>
      <c r="AJ337">
        <v>21.78</v>
      </c>
      <c r="AK337">
        <v>25.95</v>
      </c>
      <c r="AL337" t="s">
        <v>79</v>
      </c>
      <c r="AM337" t="s">
        <v>80</v>
      </c>
      <c r="AO337" t="s">
        <v>81</v>
      </c>
      <c r="AR337" t="s">
        <v>80</v>
      </c>
      <c r="AT337" t="s">
        <v>80</v>
      </c>
      <c r="AW337" t="s">
        <v>80</v>
      </c>
      <c r="AY337" t="s">
        <v>3679</v>
      </c>
      <c r="AZ337" t="s">
        <v>882</v>
      </c>
      <c r="BA337" t="s">
        <v>879</v>
      </c>
      <c r="BB337">
        <v>63038</v>
      </c>
      <c r="BC337" t="s">
        <v>77</v>
      </c>
    </row>
    <row r="338" spans="1:55" x14ac:dyDescent="0.25">
      <c r="A338" t="s">
        <v>2350</v>
      </c>
      <c r="B338" s="1">
        <v>43440</v>
      </c>
      <c r="C338" t="s">
        <v>60</v>
      </c>
      <c r="D338" s="2">
        <v>43407.005787037036</v>
      </c>
      <c r="E338" t="s">
        <v>61</v>
      </c>
      <c r="F338" s="1">
        <v>43497</v>
      </c>
      <c r="G338" s="1">
        <v>43743</v>
      </c>
      <c r="H338" t="s">
        <v>2209</v>
      </c>
      <c r="I338" t="s">
        <v>2210</v>
      </c>
      <c r="J338" t="s">
        <v>2211</v>
      </c>
      <c r="L338" t="s">
        <v>2212</v>
      </c>
      <c r="M338" t="s">
        <v>134</v>
      </c>
      <c r="N338">
        <v>29572</v>
      </c>
      <c r="O338" t="s">
        <v>68</v>
      </c>
      <c r="P338" t="s">
        <v>69</v>
      </c>
      <c r="Q338" t="s">
        <v>2213</v>
      </c>
      <c r="S338" t="s">
        <v>71</v>
      </c>
      <c r="T338" t="s">
        <v>315</v>
      </c>
      <c r="U338" t="s">
        <v>316</v>
      </c>
      <c r="V338" t="s">
        <v>557</v>
      </c>
      <c r="W338" t="s">
        <v>90</v>
      </c>
      <c r="X338" t="s">
        <v>558</v>
      </c>
      <c r="Y338" t="str">
        <f>"37-2012"</f>
        <v>37-2012</v>
      </c>
      <c r="Z338" t="s">
        <v>268</v>
      </c>
      <c r="AA338">
        <v>721110</v>
      </c>
      <c r="AB338">
        <v>35</v>
      </c>
      <c r="AC338">
        <v>35</v>
      </c>
      <c r="AD338" t="s">
        <v>77</v>
      </c>
      <c r="AE338" t="s">
        <v>96</v>
      </c>
      <c r="AF338">
        <v>35</v>
      </c>
      <c r="AG338" s="3">
        <v>0.25</v>
      </c>
      <c r="AH338" s="3">
        <v>0.58333333333333337</v>
      </c>
      <c r="AI338" s="5">
        <v>10</v>
      </c>
      <c r="AJ338">
        <v>15</v>
      </c>
      <c r="AK338">
        <v>15</v>
      </c>
      <c r="AL338" t="s">
        <v>79</v>
      </c>
      <c r="AM338" t="s">
        <v>80</v>
      </c>
      <c r="AO338" t="s">
        <v>81</v>
      </c>
      <c r="AR338" t="s">
        <v>80</v>
      </c>
      <c r="AT338" t="s">
        <v>80</v>
      </c>
      <c r="AW338" t="s">
        <v>71</v>
      </c>
      <c r="AX338">
        <v>1</v>
      </c>
      <c r="AY338" t="s">
        <v>2216</v>
      </c>
      <c r="AZ338" t="s">
        <v>2217</v>
      </c>
      <c r="BA338" t="s">
        <v>134</v>
      </c>
      <c r="BB338">
        <v>29572</v>
      </c>
      <c r="BC338" t="s">
        <v>83</v>
      </c>
    </row>
    <row r="339" spans="1:55" x14ac:dyDescent="0.25">
      <c r="A339" t="s">
        <v>8116</v>
      </c>
      <c r="B339" s="1">
        <v>43448</v>
      </c>
      <c r="C339" t="s">
        <v>60</v>
      </c>
      <c r="D339" s="2">
        <v>43417.004918981482</v>
      </c>
      <c r="E339" t="s">
        <v>757</v>
      </c>
      <c r="F339" s="1">
        <v>43507</v>
      </c>
      <c r="G339" s="1">
        <v>43784</v>
      </c>
      <c r="H339" t="s">
        <v>8117</v>
      </c>
      <c r="J339" t="s">
        <v>8118</v>
      </c>
      <c r="L339" t="s">
        <v>8119</v>
      </c>
      <c r="M339" t="s">
        <v>879</v>
      </c>
      <c r="N339">
        <v>63044</v>
      </c>
      <c r="O339" t="s">
        <v>68</v>
      </c>
      <c r="Q339" t="s">
        <v>8120</v>
      </c>
      <c r="S339" t="s">
        <v>71</v>
      </c>
      <c r="T339" t="s">
        <v>889</v>
      </c>
      <c r="U339" t="s">
        <v>890</v>
      </c>
      <c r="V339" t="s">
        <v>184</v>
      </c>
      <c r="W339" t="s">
        <v>90</v>
      </c>
      <c r="X339" t="s">
        <v>754</v>
      </c>
      <c r="Y339" t="str">
        <f>"37-3011"</f>
        <v>37-3011</v>
      </c>
      <c r="Z339" t="s">
        <v>454</v>
      </c>
      <c r="AA339">
        <v>561730</v>
      </c>
      <c r="AB339">
        <v>45</v>
      </c>
      <c r="AC339">
        <v>45</v>
      </c>
      <c r="AD339" t="s">
        <v>77</v>
      </c>
      <c r="AE339" t="s">
        <v>96</v>
      </c>
      <c r="AF339">
        <v>40</v>
      </c>
      <c r="AG339" s="3">
        <v>0.29166666666666669</v>
      </c>
      <c r="AH339" s="3">
        <v>0.75</v>
      </c>
      <c r="AI339" s="4">
        <v>14.52</v>
      </c>
      <c r="AJ339">
        <v>21.78</v>
      </c>
      <c r="AL339" t="s">
        <v>79</v>
      </c>
      <c r="AM339" t="s">
        <v>80</v>
      </c>
      <c r="AO339" t="s">
        <v>81</v>
      </c>
      <c r="AR339" t="s">
        <v>80</v>
      </c>
      <c r="AT339" t="s">
        <v>80</v>
      </c>
      <c r="AW339" t="s">
        <v>80</v>
      </c>
      <c r="AY339" t="s">
        <v>8119</v>
      </c>
      <c r="AZ339" t="s">
        <v>882</v>
      </c>
      <c r="BA339" t="s">
        <v>879</v>
      </c>
      <c r="BB339">
        <v>63044</v>
      </c>
      <c r="BC339" t="s">
        <v>77</v>
      </c>
    </row>
    <row r="340" spans="1:55" x14ac:dyDescent="0.25">
      <c r="A340" t="s">
        <v>2260</v>
      </c>
      <c r="B340" s="1">
        <v>43430</v>
      </c>
      <c r="C340" t="s">
        <v>60</v>
      </c>
      <c r="D340" s="2">
        <v>43407.002268518518</v>
      </c>
      <c r="E340" t="s">
        <v>61</v>
      </c>
      <c r="F340" s="1">
        <v>43497</v>
      </c>
      <c r="G340" s="1">
        <v>43743</v>
      </c>
      <c r="H340" t="s">
        <v>2209</v>
      </c>
      <c r="I340" t="s">
        <v>2210</v>
      </c>
      <c r="J340" t="s">
        <v>2211</v>
      </c>
      <c r="L340" t="s">
        <v>2212</v>
      </c>
      <c r="M340" t="s">
        <v>134</v>
      </c>
      <c r="N340">
        <v>29572</v>
      </c>
      <c r="O340" t="s">
        <v>68</v>
      </c>
      <c r="P340" t="s">
        <v>69</v>
      </c>
      <c r="Q340" t="s">
        <v>2213</v>
      </c>
      <c r="S340" t="s">
        <v>71</v>
      </c>
      <c r="T340" t="s">
        <v>315</v>
      </c>
      <c r="U340" t="s">
        <v>316</v>
      </c>
      <c r="V340" t="s">
        <v>557</v>
      </c>
      <c r="W340" t="s">
        <v>90</v>
      </c>
      <c r="X340" t="s">
        <v>127</v>
      </c>
      <c r="Y340" t="str">
        <f>"35-2014"</f>
        <v>35-2014</v>
      </c>
      <c r="Z340" t="s">
        <v>1391</v>
      </c>
      <c r="AA340">
        <v>721110</v>
      </c>
      <c r="AB340">
        <v>4</v>
      </c>
      <c r="AC340">
        <v>4</v>
      </c>
      <c r="AD340" t="s">
        <v>77</v>
      </c>
      <c r="AE340" t="s">
        <v>96</v>
      </c>
      <c r="AF340">
        <v>35</v>
      </c>
      <c r="AG340" s="3">
        <v>0.25</v>
      </c>
      <c r="AH340" s="3">
        <v>0.58333333333333337</v>
      </c>
      <c r="AI340" s="5">
        <v>11</v>
      </c>
      <c r="AJ340">
        <v>16.5</v>
      </c>
      <c r="AK340">
        <v>16.5</v>
      </c>
      <c r="AL340" t="s">
        <v>79</v>
      </c>
      <c r="AM340" t="s">
        <v>80</v>
      </c>
      <c r="AO340" t="s">
        <v>81</v>
      </c>
      <c r="AR340" t="s">
        <v>80</v>
      </c>
      <c r="AT340" t="s">
        <v>80</v>
      </c>
      <c r="AW340" t="s">
        <v>71</v>
      </c>
      <c r="AX340">
        <v>6</v>
      </c>
      <c r="AY340" t="s">
        <v>2216</v>
      </c>
      <c r="AZ340" t="s">
        <v>2217</v>
      </c>
      <c r="BA340" t="s">
        <v>134</v>
      </c>
      <c r="BB340">
        <v>29572</v>
      </c>
      <c r="BC340" t="s">
        <v>83</v>
      </c>
    </row>
    <row r="341" spans="1:55" x14ac:dyDescent="0.25">
      <c r="A341" t="s">
        <v>7581</v>
      </c>
      <c r="B341" s="1">
        <v>43461</v>
      </c>
      <c r="C341" t="s">
        <v>60</v>
      </c>
      <c r="D341" s="2">
        <v>43424.373576388891</v>
      </c>
      <c r="E341" t="s">
        <v>85</v>
      </c>
      <c r="H341" t="s">
        <v>7582</v>
      </c>
      <c r="J341" t="s">
        <v>7583</v>
      </c>
      <c r="L341" t="s">
        <v>2545</v>
      </c>
      <c r="M341" t="s">
        <v>753</v>
      </c>
      <c r="N341">
        <v>20135</v>
      </c>
      <c r="O341" t="s">
        <v>68</v>
      </c>
      <c r="Q341" t="s">
        <v>7584</v>
      </c>
      <c r="S341" t="s">
        <v>71</v>
      </c>
      <c r="T341" t="s">
        <v>793</v>
      </c>
      <c r="U341" t="s">
        <v>1336</v>
      </c>
      <c r="V341" t="s">
        <v>184</v>
      </c>
      <c r="W341" t="s">
        <v>90</v>
      </c>
      <c r="X341" t="s">
        <v>754</v>
      </c>
      <c r="Y341" t="str">
        <f>"37-3011"</f>
        <v>37-3011</v>
      </c>
      <c r="Z341" t="s">
        <v>454</v>
      </c>
      <c r="AA341">
        <v>561730</v>
      </c>
      <c r="AB341">
        <v>27</v>
      </c>
      <c r="AD341" t="s">
        <v>77</v>
      </c>
      <c r="AE341" t="s">
        <v>78</v>
      </c>
      <c r="AF341">
        <v>40</v>
      </c>
      <c r="AG341" s="3">
        <v>0.29166666666666669</v>
      </c>
      <c r="AH341" s="3">
        <v>0.70833333333333337</v>
      </c>
      <c r="AI341" s="4">
        <v>15.39</v>
      </c>
      <c r="AJ341">
        <v>23.09</v>
      </c>
      <c r="AK341">
        <v>30</v>
      </c>
      <c r="AL341" t="s">
        <v>79</v>
      </c>
      <c r="AM341" t="s">
        <v>80</v>
      </c>
      <c r="AO341" t="s">
        <v>81</v>
      </c>
      <c r="AR341" t="s">
        <v>80</v>
      </c>
      <c r="AT341" t="s">
        <v>80</v>
      </c>
      <c r="AW341" t="s">
        <v>80</v>
      </c>
      <c r="AY341" t="s">
        <v>2545</v>
      </c>
      <c r="AZ341" t="s">
        <v>2599</v>
      </c>
      <c r="BA341" t="s">
        <v>753</v>
      </c>
      <c r="BB341">
        <v>20135</v>
      </c>
      <c r="BC341" t="s">
        <v>77</v>
      </c>
    </row>
    <row r="342" spans="1:55" x14ac:dyDescent="0.25">
      <c r="A342" t="s">
        <v>8337</v>
      </c>
      <c r="B342" s="1">
        <v>43452</v>
      </c>
      <c r="C342" t="s">
        <v>60</v>
      </c>
      <c r="D342" s="2">
        <v>43421.000011574077</v>
      </c>
      <c r="E342" t="s">
        <v>85</v>
      </c>
      <c r="H342" t="s">
        <v>8338</v>
      </c>
      <c r="J342" t="s">
        <v>8339</v>
      </c>
      <c r="L342" t="s">
        <v>865</v>
      </c>
      <c r="M342" t="s">
        <v>90</v>
      </c>
      <c r="N342">
        <v>77084</v>
      </c>
      <c r="O342" t="s">
        <v>68</v>
      </c>
      <c r="Q342" t="s">
        <v>8340</v>
      </c>
      <c r="S342" t="s">
        <v>71</v>
      </c>
      <c r="T342" t="s">
        <v>182</v>
      </c>
      <c r="U342" t="s">
        <v>183</v>
      </c>
      <c r="V342" t="s">
        <v>184</v>
      </c>
      <c r="W342" t="s">
        <v>90</v>
      </c>
      <c r="X342" t="s">
        <v>754</v>
      </c>
      <c r="Y342" t="str">
        <f>"37-3011"</f>
        <v>37-3011</v>
      </c>
      <c r="Z342" t="s">
        <v>454</v>
      </c>
      <c r="AA342">
        <v>561730</v>
      </c>
      <c r="AB342">
        <v>50</v>
      </c>
      <c r="AD342" t="s">
        <v>77</v>
      </c>
      <c r="AE342" t="s">
        <v>96</v>
      </c>
      <c r="AF342">
        <v>40</v>
      </c>
      <c r="AG342" s="3">
        <v>0.25</v>
      </c>
      <c r="AH342" s="3">
        <v>0.71875</v>
      </c>
      <c r="AI342" s="4">
        <v>13.44</v>
      </c>
      <c r="AJ342">
        <v>20.16</v>
      </c>
      <c r="AL342" t="s">
        <v>79</v>
      </c>
      <c r="AM342" t="s">
        <v>80</v>
      </c>
      <c r="AO342" t="s">
        <v>81</v>
      </c>
      <c r="AR342" t="s">
        <v>80</v>
      </c>
      <c r="AT342" t="s">
        <v>80</v>
      </c>
      <c r="AW342" t="s">
        <v>80</v>
      </c>
      <c r="AY342" t="s">
        <v>865</v>
      </c>
      <c r="AZ342" t="s">
        <v>2298</v>
      </c>
      <c r="BA342" t="s">
        <v>90</v>
      </c>
      <c r="BB342">
        <v>77084</v>
      </c>
      <c r="BC342" t="s">
        <v>77</v>
      </c>
    </row>
    <row r="343" spans="1:55" x14ac:dyDescent="0.25">
      <c r="A343" t="s">
        <v>4036</v>
      </c>
      <c r="B343" s="1">
        <v>43409</v>
      </c>
      <c r="C343" t="s">
        <v>60</v>
      </c>
      <c r="D343" s="2">
        <v>43354.700289351851</v>
      </c>
      <c r="E343" t="s">
        <v>61</v>
      </c>
      <c r="F343" s="1">
        <v>43437</v>
      </c>
      <c r="G343" s="1">
        <v>43567</v>
      </c>
      <c r="H343" t="s">
        <v>4037</v>
      </c>
      <c r="J343" t="s">
        <v>4038</v>
      </c>
      <c r="K343" t="s">
        <v>4039</v>
      </c>
      <c r="L343" t="s">
        <v>4040</v>
      </c>
      <c r="M343" t="s">
        <v>139</v>
      </c>
      <c r="N343">
        <v>27816</v>
      </c>
      <c r="O343" t="s">
        <v>68</v>
      </c>
      <c r="Q343" t="s">
        <v>4041</v>
      </c>
      <c r="S343" t="s">
        <v>71</v>
      </c>
      <c r="T343" t="s">
        <v>237</v>
      </c>
      <c r="U343" t="s">
        <v>326</v>
      </c>
      <c r="V343" t="s">
        <v>239</v>
      </c>
      <c r="W343" t="s">
        <v>240</v>
      </c>
      <c r="X343" t="s">
        <v>242</v>
      </c>
      <c r="Y343" t="str">
        <f>"45-4011"</f>
        <v>45-4011</v>
      </c>
      <c r="Z343" t="s">
        <v>242</v>
      </c>
      <c r="AA343">
        <v>115310</v>
      </c>
      <c r="AB343">
        <v>30</v>
      </c>
      <c r="AC343">
        <v>30</v>
      </c>
      <c r="AD343" t="s">
        <v>77</v>
      </c>
      <c r="AE343" t="s">
        <v>78</v>
      </c>
      <c r="AF343">
        <v>39</v>
      </c>
      <c r="AG343" s="3">
        <v>0.33333333333333331</v>
      </c>
      <c r="AH343" s="3">
        <v>0.625</v>
      </c>
      <c r="AI343" s="4">
        <v>10.25</v>
      </c>
      <c r="AJ343">
        <v>15.38</v>
      </c>
      <c r="AK343">
        <v>25.25</v>
      </c>
      <c r="AL343" t="s">
        <v>79</v>
      </c>
      <c r="AM343" t="s">
        <v>80</v>
      </c>
      <c r="AO343" t="s">
        <v>81</v>
      </c>
      <c r="AR343" t="s">
        <v>80</v>
      </c>
      <c r="AT343" t="s">
        <v>80</v>
      </c>
      <c r="AW343" t="s">
        <v>80</v>
      </c>
      <c r="AY343" t="s">
        <v>4040</v>
      </c>
      <c r="AZ343" t="s">
        <v>4042</v>
      </c>
      <c r="BA343" t="s">
        <v>139</v>
      </c>
      <c r="BB343">
        <v>27816</v>
      </c>
      <c r="BC343" t="s">
        <v>77</v>
      </c>
    </row>
    <row r="344" spans="1:55" x14ac:dyDescent="0.25">
      <c r="A344" t="s">
        <v>1331</v>
      </c>
      <c r="B344" s="1">
        <v>43453</v>
      </c>
      <c r="C344" t="s">
        <v>60</v>
      </c>
      <c r="D344" s="2">
        <v>43435.009016203701</v>
      </c>
      <c r="E344" t="s">
        <v>85</v>
      </c>
      <c r="H344" t="s">
        <v>1332</v>
      </c>
      <c r="J344" t="s">
        <v>1333</v>
      </c>
      <c r="L344" t="s">
        <v>1334</v>
      </c>
      <c r="M344" t="s">
        <v>266</v>
      </c>
      <c r="N344">
        <v>2155</v>
      </c>
      <c r="O344" t="s">
        <v>68</v>
      </c>
      <c r="Q344" t="s">
        <v>1335</v>
      </c>
      <c r="S344" t="s">
        <v>71</v>
      </c>
      <c r="T344" t="s">
        <v>793</v>
      </c>
      <c r="U344" t="s">
        <v>1336</v>
      </c>
      <c r="V344" t="s">
        <v>184</v>
      </c>
      <c r="W344" t="s">
        <v>90</v>
      </c>
      <c r="X344" t="s">
        <v>1337</v>
      </c>
      <c r="Y344" t="str">
        <f>"53-7062"</f>
        <v>53-7062</v>
      </c>
      <c r="Z344" t="s">
        <v>186</v>
      </c>
      <c r="AA344">
        <v>484210</v>
      </c>
      <c r="AB344">
        <v>30</v>
      </c>
      <c r="AD344" t="s">
        <v>77</v>
      </c>
      <c r="AE344" t="s">
        <v>96</v>
      </c>
      <c r="AF344">
        <v>40</v>
      </c>
      <c r="AG344" s="3">
        <v>0.33333333333333331</v>
      </c>
      <c r="AH344" s="3">
        <v>0.66666666666666663</v>
      </c>
      <c r="AI344" s="4">
        <v>16.25</v>
      </c>
      <c r="AJ344">
        <v>24.38</v>
      </c>
      <c r="AK344">
        <v>36</v>
      </c>
      <c r="AL344" t="s">
        <v>79</v>
      </c>
      <c r="AM344" t="s">
        <v>80</v>
      </c>
      <c r="AO344" t="s">
        <v>81</v>
      </c>
      <c r="AR344" t="s">
        <v>80</v>
      </c>
      <c r="AT344" t="s">
        <v>80</v>
      </c>
      <c r="AW344" t="s">
        <v>80</v>
      </c>
      <c r="AY344" t="s">
        <v>1334</v>
      </c>
      <c r="AZ344" t="s">
        <v>1338</v>
      </c>
      <c r="BA344" t="s">
        <v>266</v>
      </c>
      <c r="BB344">
        <v>2155</v>
      </c>
      <c r="BC344" t="s">
        <v>77</v>
      </c>
    </row>
    <row r="345" spans="1:55" x14ac:dyDescent="0.25">
      <c r="A345" t="s">
        <v>2077</v>
      </c>
      <c r="B345" s="1">
        <v>43424</v>
      </c>
      <c r="C345" t="s">
        <v>60</v>
      </c>
      <c r="D345" s="2">
        <v>43400.000810185185</v>
      </c>
      <c r="E345" t="s">
        <v>61</v>
      </c>
      <c r="F345" s="1">
        <v>43490</v>
      </c>
      <c r="G345" s="1">
        <v>43753</v>
      </c>
      <c r="H345" t="s">
        <v>2078</v>
      </c>
      <c r="J345" t="s">
        <v>2079</v>
      </c>
      <c r="L345" t="s">
        <v>777</v>
      </c>
      <c r="M345" t="s">
        <v>479</v>
      </c>
      <c r="N345">
        <v>43506</v>
      </c>
      <c r="O345" t="s">
        <v>68</v>
      </c>
      <c r="Q345" t="s">
        <v>2080</v>
      </c>
      <c r="S345" t="s">
        <v>71</v>
      </c>
      <c r="T345" t="s">
        <v>315</v>
      </c>
      <c r="U345" t="s">
        <v>316</v>
      </c>
      <c r="V345" t="s">
        <v>317</v>
      </c>
      <c r="W345" t="s">
        <v>90</v>
      </c>
      <c r="X345" t="s">
        <v>165</v>
      </c>
      <c r="Y345" t="str">
        <f>"35-3022"</f>
        <v>35-3022</v>
      </c>
      <c r="Z345" t="s">
        <v>307</v>
      </c>
      <c r="AA345">
        <v>713990</v>
      </c>
      <c r="AB345">
        <v>4</v>
      </c>
      <c r="AC345">
        <v>4</v>
      </c>
      <c r="AD345" t="s">
        <v>77</v>
      </c>
      <c r="AE345" t="s">
        <v>78</v>
      </c>
      <c r="AF345">
        <v>35</v>
      </c>
      <c r="AG345" s="3">
        <v>0.41666666666666669</v>
      </c>
      <c r="AH345" s="3">
        <v>0.75</v>
      </c>
      <c r="AI345" s="4">
        <v>8.6199999999999992</v>
      </c>
      <c r="AJ345">
        <v>12.93</v>
      </c>
      <c r="AK345">
        <v>16.22</v>
      </c>
      <c r="AL345" t="s">
        <v>79</v>
      </c>
      <c r="AM345" t="s">
        <v>80</v>
      </c>
      <c r="AO345" t="s">
        <v>81</v>
      </c>
      <c r="AR345" t="s">
        <v>80</v>
      </c>
      <c r="AT345" t="s">
        <v>80</v>
      </c>
      <c r="AW345" t="s">
        <v>80</v>
      </c>
      <c r="AY345" t="s">
        <v>2081</v>
      </c>
      <c r="AZ345" t="s">
        <v>2082</v>
      </c>
      <c r="BA345" t="s">
        <v>119</v>
      </c>
      <c r="BB345">
        <v>33811</v>
      </c>
      <c r="BC345" t="s">
        <v>77</v>
      </c>
    </row>
    <row r="346" spans="1:55" x14ac:dyDescent="0.25">
      <c r="A346" t="s">
        <v>6521</v>
      </c>
      <c r="B346" s="1">
        <v>43448</v>
      </c>
      <c r="C346" t="s">
        <v>60</v>
      </c>
      <c r="D346" s="2">
        <v>43435.0000462963</v>
      </c>
      <c r="E346" t="s">
        <v>85</v>
      </c>
      <c r="H346" t="s">
        <v>6522</v>
      </c>
      <c r="J346" t="s">
        <v>6523</v>
      </c>
      <c r="K346" t="s">
        <v>6524</v>
      </c>
      <c r="L346" t="s">
        <v>2631</v>
      </c>
      <c r="M346" t="s">
        <v>773</v>
      </c>
      <c r="N346">
        <v>7624</v>
      </c>
      <c r="O346" t="s">
        <v>68</v>
      </c>
      <c r="Q346" t="s">
        <v>6525</v>
      </c>
      <c r="S346" t="s">
        <v>71</v>
      </c>
      <c r="T346" t="s">
        <v>182</v>
      </c>
      <c r="U346" t="s">
        <v>183</v>
      </c>
      <c r="V346" t="s">
        <v>184</v>
      </c>
      <c r="W346" t="s">
        <v>90</v>
      </c>
      <c r="X346" t="s">
        <v>754</v>
      </c>
      <c r="Y346" t="str">
        <f>"37-3011"</f>
        <v>37-3011</v>
      </c>
      <c r="Z346" t="s">
        <v>454</v>
      </c>
      <c r="AA346">
        <v>561730</v>
      </c>
      <c r="AB346">
        <v>10</v>
      </c>
      <c r="AD346" t="s">
        <v>77</v>
      </c>
      <c r="AE346" t="s">
        <v>96</v>
      </c>
      <c r="AF346">
        <v>40</v>
      </c>
      <c r="AG346" s="3">
        <v>0.29166666666666669</v>
      </c>
      <c r="AH346" s="3">
        <v>0.66666666666666663</v>
      </c>
      <c r="AI346" s="4">
        <v>16.809999999999999</v>
      </c>
      <c r="AJ346">
        <v>25.22</v>
      </c>
      <c r="AK346">
        <v>30</v>
      </c>
      <c r="AL346" t="s">
        <v>79</v>
      </c>
      <c r="AM346" t="s">
        <v>80</v>
      </c>
      <c r="AO346" t="s">
        <v>81</v>
      </c>
      <c r="AR346" t="s">
        <v>80</v>
      </c>
      <c r="AT346" t="s">
        <v>80</v>
      </c>
      <c r="AW346" t="s">
        <v>80</v>
      </c>
      <c r="AY346" t="s">
        <v>6526</v>
      </c>
      <c r="AZ346" t="s">
        <v>2606</v>
      </c>
      <c r="BA346" t="s">
        <v>773</v>
      </c>
      <c r="BB346">
        <v>7630</v>
      </c>
      <c r="BC346" t="s">
        <v>77</v>
      </c>
    </row>
    <row r="347" spans="1:55" x14ac:dyDescent="0.25">
      <c r="A347" t="s">
        <v>5037</v>
      </c>
      <c r="B347" s="1">
        <v>43383</v>
      </c>
      <c r="C347" t="s">
        <v>60</v>
      </c>
      <c r="D347" s="2">
        <v>43347.800625000003</v>
      </c>
      <c r="E347" t="s">
        <v>130</v>
      </c>
      <c r="F347" s="1">
        <v>43435</v>
      </c>
      <c r="G347" s="1">
        <v>43525</v>
      </c>
      <c r="H347" t="s">
        <v>5038</v>
      </c>
      <c r="J347" t="s">
        <v>5039</v>
      </c>
      <c r="K347" t="s">
        <v>5040</v>
      </c>
      <c r="L347" t="s">
        <v>414</v>
      </c>
      <c r="M347" t="s">
        <v>409</v>
      </c>
      <c r="N347">
        <v>35244</v>
      </c>
      <c r="O347" t="s">
        <v>68</v>
      </c>
      <c r="Q347" t="s">
        <v>5041</v>
      </c>
      <c r="S347" t="s">
        <v>71</v>
      </c>
      <c r="T347" t="s">
        <v>250</v>
      </c>
      <c r="U347" t="s">
        <v>1467</v>
      </c>
      <c r="V347" t="s">
        <v>252</v>
      </c>
      <c r="W347" t="s">
        <v>253</v>
      </c>
      <c r="X347" t="s">
        <v>254</v>
      </c>
      <c r="Y347" t="str">
        <f>"45-4011"</f>
        <v>45-4011</v>
      </c>
      <c r="Z347" t="s">
        <v>242</v>
      </c>
      <c r="AA347">
        <v>115310</v>
      </c>
      <c r="AB347">
        <v>135</v>
      </c>
      <c r="AC347">
        <v>134</v>
      </c>
      <c r="AD347" t="s">
        <v>77</v>
      </c>
      <c r="AE347" t="s">
        <v>78</v>
      </c>
      <c r="AF347">
        <v>40</v>
      </c>
      <c r="AG347" s="3">
        <v>0.33333333333333331</v>
      </c>
      <c r="AH347" s="3">
        <v>0.66666666666666663</v>
      </c>
      <c r="AI347" s="4">
        <v>9.83</v>
      </c>
      <c r="AJ347">
        <v>14.75</v>
      </c>
      <c r="AK347">
        <v>32.25</v>
      </c>
      <c r="AL347" t="s">
        <v>79</v>
      </c>
      <c r="AM347" t="s">
        <v>80</v>
      </c>
      <c r="AO347" t="s">
        <v>81</v>
      </c>
      <c r="AR347" t="s">
        <v>80</v>
      </c>
      <c r="AT347" t="s">
        <v>80</v>
      </c>
      <c r="AW347" t="s">
        <v>80</v>
      </c>
      <c r="AY347" t="s">
        <v>861</v>
      </c>
      <c r="AZ347" t="s">
        <v>861</v>
      </c>
      <c r="BA347" t="s">
        <v>409</v>
      </c>
      <c r="BB347">
        <v>35555</v>
      </c>
      <c r="BC347" t="s">
        <v>77</v>
      </c>
    </row>
    <row r="348" spans="1:55" x14ac:dyDescent="0.25">
      <c r="A348" t="s">
        <v>2899</v>
      </c>
      <c r="B348" s="1">
        <v>43378</v>
      </c>
      <c r="C348" t="s">
        <v>60</v>
      </c>
      <c r="D348" s="2">
        <v>43347.45175925926</v>
      </c>
      <c r="E348" t="s">
        <v>61</v>
      </c>
      <c r="F348" s="1">
        <v>43435</v>
      </c>
      <c r="G348" s="1">
        <v>43708</v>
      </c>
      <c r="H348" t="s">
        <v>370</v>
      </c>
      <c r="I348" t="s">
        <v>371</v>
      </c>
      <c r="J348" t="s">
        <v>372</v>
      </c>
      <c r="L348" t="s">
        <v>373</v>
      </c>
      <c r="M348" t="s">
        <v>119</v>
      </c>
      <c r="N348">
        <v>33040</v>
      </c>
      <c r="O348" t="s">
        <v>68</v>
      </c>
      <c r="Q348" t="s">
        <v>374</v>
      </c>
      <c r="S348" t="s">
        <v>71</v>
      </c>
      <c r="T348" t="s">
        <v>375</v>
      </c>
      <c r="U348" t="s">
        <v>376</v>
      </c>
      <c r="V348" t="s">
        <v>377</v>
      </c>
      <c r="W348" t="s">
        <v>119</v>
      </c>
      <c r="X348" t="s">
        <v>558</v>
      </c>
      <c r="Y348" t="str">
        <f>"37-2012"</f>
        <v>37-2012</v>
      </c>
      <c r="Z348" t="s">
        <v>268</v>
      </c>
      <c r="AA348">
        <v>721110</v>
      </c>
      <c r="AB348">
        <v>12</v>
      </c>
      <c r="AC348">
        <v>12</v>
      </c>
      <c r="AD348" t="s">
        <v>77</v>
      </c>
      <c r="AE348" t="s">
        <v>96</v>
      </c>
      <c r="AF348">
        <v>35</v>
      </c>
      <c r="AG348" s="3">
        <v>0.33333333333333331</v>
      </c>
      <c r="AH348" s="3">
        <v>0.66666666666666663</v>
      </c>
      <c r="AI348" s="4">
        <v>11.39</v>
      </c>
      <c r="AJ348">
        <v>17.09</v>
      </c>
      <c r="AL348" t="s">
        <v>79</v>
      </c>
      <c r="AM348" t="s">
        <v>80</v>
      </c>
      <c r="AO348" t="s">
        <v>81</v>
      </c>
      <c r="AR348" t="s">
        <v>80</v>
      </c>
      <c r="AT348" t="s">
        <v>80</v>
      </c>
      <c r="AW348" t="s">
        <v>71</v>
      </c>
      <c r="AX348">
        <v>1</v>
      </c>
      <c r="AY348" t="s">
        <v>373</v>
      </c>
      <c r="AZ348" t="s">
        <v>379</v>
      </c>
      <c r="BA348" t="s">
        <v>119</v>
      </c>
      <c r="BB348">
        <v>33040</v>
      </c>
      <c r="BC348" t="s">
        <v>77</v>
      </c>
    </row>
    <row r="349" spans="1:55" x14ac:dyDescent="0.25">
      <c r="A349" t="s">
        <v>2593</v>
      </c>
      <c r="B349" s="1">
        <v>43452</v>
      </c>
      <c r="C349" t="s">
        <v>60</v>
      </c>
      <c r="D349" s="2">
        <v>43435.002280092594</v>
      </c>
      <c r="E349" t="s">
        <v>85</v>
      </c>
      <c r="H349" t="s">
        <v>2594</v>
      </c>
      <c r="J349" t="s">
        <v>2595</v>
      </c>
      <c r="K349" t="s">
        <v>2596</v>
      </c>
      <c r="L349" t="s">
        <v>2597</v>
      </c>
      <c r="M349" t="s">
        <v>753</v>
      </c>
      <c r="N349">
        <v>20166</v>
      </c>
      <c r="O349" t="s">
        <v>68</v>
      </c>
      <c r="Q349" t="s">
        <v>2598</v>
      </c>
      <c r="S349" t="s">
        <v>71</v>
      </c>
      <c r="T349" t="s">
        <v>889</v>
      </c>
      <c r="U349" t="s">
        <v>890</v>
      </c>
      <c r="V349" t="s">
        <v>184</v>
      </c>
      <c r="W349" t="s">
        <v>90</v>
      </c>
      <c r="X349" t="s">
        <v>754</v>
      </c>
      <c r="Y349" t="str">
        <f>"37-3011"</f>
        <v>37-3011</v>
      </c>
      <c r="Z349" t="s">
        <v>454</v>
      </c>
      <c r="AA349">
        <v>561730</v>
      </c>
      <c r="AB349">
        <v>10</v>
      </c>
      <c r="AD349" t="s">
        <v>77</v>
      </c>
      <c r="AE349" t="s">
        <v>96</v>
      </c>
      <c r="AF349">
        <v>40</v>
      </c>
      <c r="AG349" s="3">
        <v>0.29166666666666669</v>
      </c>
      <c r="AH349" s="3">
        <v>0.66666666666666663</v>
      </c>
      <c r="AI349" s="4">
        <v>15.39</v>
      </c>
      <c r="AJ349">
        <v>23.09</v>
      </c>
      <c r="AL349" t="s">
        <v>79</v>
      </c>
      <c r="AM349" t="s">
        <v>80</v>
      </c>
      <c r="AO349" t="s">
        <v>81</v>
      </c>
      <c r="AR349" t="s">
        <v>80</v>
      </c>
      <c r="AT349" t="s">
        <v>80</v>
      </c>
      <c r="AW349" t="s">
        <v>80</v>
      </c>
      <c r="AY349" t="s">
        <v>2597</v>
      </c>
      <c r="AZ349" t="s">
        <v>2599</v>
      </c>
      <c r="BA349" t="s">
        <v>753</v>
      </c>
      <c r="BB349">
        <v>20166</v>
      </c>
      <c r="BC349" t="s">
        <v>77</v>
      </c>
    </row>
    <row r="350" spans="1:55" x14ac:dyDescent="0.25">
      <c r="A350" t="s">
        <v>3950</v>
      </c>
      <c r="B350" s="1">
        <v>43405</v>
      </c>
      <c r="C350" t="s">
        <v>60</v>
      </c>
      <c r="D350" s="2">
        <v>43376.755393518521</v>
      </c>
      <c r="E350" t="s">
        <v>61</v>
      </c>
      <c r="F350" s="1">
        <v>43452</v>
      </c>
      <c r="G350" s="1">
        <v>43708</v>
      </c>
      <c r="H350" t="s">
        <v>1711</v>
      </c>
      <c r="I350" t="s">
        <v>3951</v>
      </c>
      <c r="J350" t="s">
        <v>3952</v>
      </c>
      <c r="L350" t="s">
        <v>3953</v>
      </c>
      <c r="M350" t="s">
        <v>626</v>
      </c>
      <c r="N350">
        <v>53965</v>
      </c>
      <c r="O350" t="s">
        <v>68</v>
      </c>
      <c r="Q350" t="s">
        <v>3954</v>
      </c>
      <c r="S350" t="s">
        <v>71</v>
      </c>
      <c r="T350" t="s">
        <v>1716</v>
      </c>
      <c r="U350" t="s">
        <v>1717</v>
      </c>
      <c r="V350" t="s">
        <v>640</v>
      </c>
      <c r="W350" t="s">
        <v>90</v>
      </c>
      <c r="X350" t="s">
        <v>1718</v>
      </c>
      <c r="Y350" t="str">
        <f>"33-9092"</f>
        <v>33-9092</v>
      </c>
      <c r="Z350" t="s">
        <v>1719</v>
      </c>
      <c r="AA350">
        <v>721110</v>
      </c>
      <c r="AB350">
        <v>12</v>
      </c>
      <c r="AC350">
        <v>12</v>
      </c>
      <c r="AD350" t="s">
        <v>77</v>
      </c>
      <c r="AE350" t="s">
        <v>96</v>
      </c>
      <c r="AF350">
        <v>35</v>
      </c>
      <c r="AG350" s="3">
        <v>0.375</v>
      </c>
      <c r="AH350" s="3">
        <v>0.70833333333333337</v>
      </c>
      <c r="AI350" s="4">
        <v>10.5</v>
      </c>
      <c r="AJ350">
        <v>15.75</v>
      </c>
      <c r="AL350" t="s">
        <v>79</v>
      </c>
      <c r="AM350" t="s">
        <v>80</v>
      </c>
      <c r="AO350" t="s">
        <v>81</v>
      </c>
      <c r="AR350" t="s">
        <v>80</v>
      </c>
      <c r="AT350" t="s">
        <v>80</v>
      </c>
      <c r="AW350" t="s">
        <v>80</v>
      </c>
      <c r="AY350" t="s">
        <v>625</v>
      </c>
      <c r="AZ350" t="s">
        <v>632</v>
      </c>
      <c r="BA350" t="s">
        <v>626</v>
      </c>
      <c r="BB350">
        <v>53965</v>
      </c>
      <c r="BC350" t="s">
        <v>83</v>
      </c>
    </row>
    <row r="351" spans="1:55" x14ac:dyDescent="0.25">
      <c r="A351" t="s">
        <v>7275</v>
      </c>
      <c r="B351" s="1">
        <v>43447</v>
      </c>
      <c r="C351" t="s">
        <v>60</v>
      </c>
      <c r="D351" s="2">
        <v>43435.000752314816</v>
      </c>
      <c r="E351" t="s">
        <v>85</v>
      </c>
      <c r="H351" t="s">
        <v>1278</v>
      </c>
      <c r="J351" t="s">
        <v>1279</v>
      </c>
      <c r="L351" t="s">
        <v>1280</v>
      </c>
      <c r="M351" t="s">
        <v>773</v>
      </c>
      <c r="N351">
        <v>7928</v>
      </c>
      <c r="O351" t="s">
        <v>68</v>
      </c>
      <c r="Q351" t="s">
        <v>1281</v>
      </c>
      <c r="S351" t="s">
        <v>71</v>
      </c>
      <c r="T351" t="s">
        <v>182</v>
      </c>
      <c r="U351" t="s">
        <v>183</v>
      </c>
      <c r="V351" t="s">
        <v>184</v>
      </c>
      <c r="W351" t="s">
        <v>90</v>
      </c>
      <c r="X351" t="s">
        <v>754</v>
      </c>
      <c r="Y351" t="str">
        <f>"37-3011"</f>
        <v>37-3011</v>
      </c>
      <c r="Z351" t="s">
        <v>454</v>
      </c>
      <c r="AA351">
        <v>561730</v>
      </c>
      <c r="AB351">
        <v>12</v>
      </c>
      <c r="AD351" t="s">
        <v>77</v>
      </c>
      <c r="AE351" t="s">
        <v>96</v>
      </c>
      <c r="AF351">
        <v>40</v>
      </c>
      <c r="AG351" s="3">
        <v>0.33333333333333331</v>
      </c>
      <c r="AH351" s="3">
        <v>0.70833333333333337</v>
      </c>
      <c r="AI351" s="4">
        <v>14.41</v>
      </c>
      <c r="AJ351">
        <v>21.62</v>
      </c>
      <c r="AK351">
        <v>25.5</v>
      </c>
      <c r="AL351" t="s">
        <v>79</v>
      </c>
      <c r="AM351" t="s">
        <v>80</v>
      </c>
      <c r="AO351" t="s">
        <v>81</v>
      </c>
      <c r="AR351" t="s">
        <v>80</v>
      </c>
      <c r="AT351" t="s">
        <v>80</v>
      </c>
      <c r="AW351" t="s">
        <v>80</v>
      </c>
      <c r="AY351" t="s">
        <v>1282</v>
      </c>
      <c r="AZ351" t="s">
        <v>1283</v>
      </c>
      <c r="BA351" t="s">
        <v>773</v>
      </c>
      <c r="BB351">
        <v>7032</v>
      </c>
      <c r="BC351" t="s">
        <v>77</v>
      </c>
    </row>
    <row r="352" spans="1:55" x14ac:dyDescent="0.25">
      <c r="A352" t="s">
        <v>8418</v>
      </c>
      <c r="B352" s="1">
        <v>43460</v>
      </c>
      <c r="C352" t="s">
        <v>60</v>
      </c>
      <c r="D352" s="2">
        <v>43435.002615740741</v>
      </c>
      <c r="E352" t="s">
        <v>85</v>
      </c>
      <c r="H352" t="s">
        <v>8419</v>
      </c>
      <c r="I352" t="s">
        <v>8420</v>
      </c>
      <c r="J352" t="s">
        <v>8421</v>
      </c>
      <c r="K352" t="s">
        <v>8422</v>
      </c>
      <c r="L352" t="s">
        <v>1212</v>
      </c>
      <c r="M352" t="s">
        <v>90</v>
      </c>
      <c r="N352">
        <v>76119</v>
      </c>
      <c r="O352" t="s">
        <v>68</v>
      </c>
      <c r="Q352" t="s">
        <v>8423</v>
      </c>
      <c r="S352" t="s">
        <v>71</v>
      </c>
      <c r="T352" t="s">
        <v>889</v>
      </c>
      <c r="U352" t="s">
        <v>890</v>
      </c>
      <c r="V352" t="s">
        <v>184</v>
      </c>
      <c r="W352" t="s">
        <v>90</v>
      </c>
      <c r="X352" t="s">
        <v>754</v>
      </c>
      <c r="Y352" t="str">
        <f>"37-3011"</f>
        <v>37-3011</v>
      </c>
      <c r="Z352" t="s">
        <v>454</v>
      </c>
      <c r="AA352">
        <v>561730</v>
      </c>
      <c r="AB352">
        <v>12</v>
      </c>
      <c r="AD352" t="s">
        <v>77</v>
      </c>
      <c r="AE352" t="s">
        <v>96</v>
      </c>
      <c r="AF352">
        <v>40</v>
      </c>
      <c r="AG352" s="3">
        <v>0.29166666666666669</v>
      </c>
      <c r="AH352" s="3">
        <v>0.66666666666666663</v>
      </c>
      <c r="AI352" s="4">
        <v>13.94</v>
      </c>
      <c r="AJ352">
        <v>20.91</v>
      </c>
      <c r="AL352" t="s">
        <v>79</v>
      </c>
      <c r="AM352" t="s">
        <v>80</v>
      </c>
      <c r="AO352" t="s">
        <v>81</v>
      </c>
      <c r="AR352" t="s">
        <v>80</v>
      </c>
      <c r="AT352" t="s">
        <v>80</v>
      </c>
      <c r="AW352" t="s">
        <v>80</v>
      </c>
      <c r="AY352" t="s">
        <v>1212</v>
      </c>
      <c r="AZ352" t="s">
        <v>559</v>
      </c>
      <c r="BA352" t="s">
        <v>90</v>
      </c>
      <c r="BB352">
        <v>76119</v>
      </c>
      <c r="BC352" t="s">
        <v>77</v>
      </c>
    </row>
    <row r="353" spans="1:55" x14ac:dyDescent="0.25">
      <c r="A353" t="s">
        <v>2975</v>
      </c>
      <c r="B353" s="1">
        <v>43385</v>
      </c>
      <c r="C353" t="s">
        <v>60</v>
      </c>
      <c r="D353" s="2">
        <v>43364.301296296297</v>
      </c>
      <c r="E353" t="s">
        <v>61</v>
      </c>
      <c r="F353" s="1">
        <v>43454</v>
      </c>
      <c r="G353" s="1">
        <v>43758</v>
      </c>
      <c r="H353" t="s">
        <v>2976</v>
      </c>
      <c r="I353" t="s">
        <v>2977</v>
      </c>
      <c r="J353" t="s">
        <v>2978</v>
      </c>
      <c r="K353" t="s">
        <v>2979</v>
      </c>
      <c r="L353" t="s">
        <v>621</v>
      </c>
      <c r="M353" t="s">
        <v>1752</v>
      </c>
      <c r="N353" t="s">
        <v>2980</v>
      </c>
      <c r="O353" t="s">
        <v>68</v>
      </c>
      <c r="P353" t="s">
        <v>104</v>
      </c>
      <c r="Q353" t="s">
        <v>2981</v>
      </c>
      <c r="S353" t="s">
        <v>71</v>
      </c>
      <c r="T353" t="s">
        <v>801</v>
      </c>
      <c r="U353" t="s">
        <v>1057</v>
      </c>
      <c r="V353" t="s">
        <v>906</v>
      </c>
      <c r="W353" t="s">
        <v>753</v>
      </c>
      <c r="X353" t="s">
        <v>2982</v>
      </c>
      <c r="Y353" t="str">
        <f>"37-2012"</f>
        <v>37-2012</v>
      </c>
      <c r="Z353" t="s">
        <v>268</v>
      </c>
      <c r="AA353">
        <v>72111</v>
      </c>
      <c r="AB353">
        <v>19</v>
      </c>
      <c r="AC353">
        <v>19</v>
      </c>
      <c r="AD353" t="s">
        <v>77</v>
      </c>
      <c r="AE353" t="s">
        <v>96</v>
      </c>
      <c r="AF353">
        <v>35</v>
      </c>
      <c r="AG353" s="3">
        <v>0.33333333333333331</v>
      </c>
      <c r="AH353" s="3">
        <v>0.64583333333333337</v>
      </c>
      <c r="AI353" s="4">
        <v>12.85</v>
      </c>
      <c r="AJ353">
        <v>19.28</v>
      </c>
      <c r="AL353" t="s">
        <v>79</v>
      </c>
      <c r="AM353" t="s">
        <v>80</v>
      </c>
      <c r="AO353" t="s">
        <v>81</v>
      </c>
      <c r="AP353" t="s">
        <v>104</v>
      </c>
      <c r="AQ353" t="s">
        <v>104</v>
      </c>
      <c r="AR353" t="s">
        <v>80</v>
      </c>
      <c r="AT353" t="s">
        <v>80</v>
      </c>
      <c r="AW353" t="s">
        <v>80</v>
      </c>
      <c r="AY353" t="s">
        <v>621</v>
      </c>
      <c r="AZ353" t="s">
        <v>1756</v>
      </c>
      <c r="BA353" t="s">
        <v>1752</v>
      </c>
      <c r="BB353" t="s">
        <v>2980</v>
      </c>
      <c r="BC353" t="s">
        <v>83</v>
      </c>
    </row>
    <row r="354" spans="1:55" x14ac:dyDescent="0.25">
      <c r="A354" t="s">
        <v>4785</v>
      </c>
      <c r="B354" s="1">
        <v>43452</v>
      </c>
      <c r="C354" t="s">
        <v>60</v>
      </c>
      <c r="D354" s="2">
        <v>43435.00068287037</v>
      </c>
      <c r="E354" t="s">
        <v>85</v>
      </c>
      <c r="H354" t="s">
        <v>4786</v>
      </c>
      <c r="J354" t="s">
        <v>4787</v>
      </c>
      <c r="L354" t="s">
        <v>4788</v>
      </c>
      <c r="M354" t="s">
        <v>119</v>
      </c>
      <c r="N354">
        <v>34695</v>
      </c>
      <c r="O354" t="s">
        <v>68</v>
      </c>
      <c r="Q354" t="s">
        <v>4789</v>
      </c>
      <c r="S354" t="s">
        <v>71</v>
      </c>
      <c r="T354" t="s">
        <v>793</v>
      </c>
      <c r="U354" t="s">
        <v>1336</v>
      </c>
      <c r="V354" t="s">
        <v>184</v>
      </c>
      <c r="W354" t="s">
        <v>90</v>
      </c>
      <c r="X354" t="s">
        <v>754</v>
      </c>
      <c r="Y354" t="str">
        <f>"37-3011"</f>
        <v>37-3011</v>
      </c>
      <c r="Z354" t="s">
        <v>454</v>
      </c>
      <c r="AA354">
        <v>561730</v>
      </c>
      <c r="AB354">
        <v>15</v>
      </c>
      <c r="AD354" t="s">
        <v>77</v>
      </c>
      <c r="AE354" t="s">
        <v>96</v>
      </c>
      <c r="AF354">
        <v>40</v>
      </c>
      <c r="AG354" s="3">
        <v>0.29166666666666669</v>
      </c>
      <c r="AH354" s="3">
        <v>0.66666666666666663</v>
      </c>
      <c r="AI354" s="4">
        <v>12.87</v>
      </c>
      <c r="AJ354">
        <v>19.309999999999999</v>
      </c>
      <c r="AK354">
        <v>22.5</v>
      </c>
      <c r="AL354" t="s">
        <v>79</v>
      </c>
      <c r="AM354" t="s">
        <v>80</v>
      </c>
      <c r="AO354" t="s">
        <v>81</v>
      </c>
      <c r="AR354" t="s">
        <v>80</v>
      </c>
      <c r="AT354" t="s">
        <v>80</v>
      </c>
      <c r="AW354" t="s">
        <v>80</v>
      </c>
      <c r="AY354" t="s">
        <v>4788</v>
      </c>
      <c r="AZ354" t="s">
        <v>3044</v>
      </c>
      <c r="BA354" t="s">
        <v>119</v>
      </c>
      <c r="BB354">
        <v>34695</v>
      </c>
      <c r="BC354" t="s">
        <v>77</v>
      </c>
    </row>
    <row r="355" spans="1:55" x14ac:dyDescent="0.25">
      <c r="A355" t="s">
        <v>8198</v>
      </c>
      <c r="B355" s="1">
        <v>43440</v>
      </c>
      <c r="C355" t="s">
        <v>60</v>
      </c>
      <c r="D355" s="2">
        <v>43407.002638888887</v>
      </c>
      <c r="E355" t="s">
        <v>757</v>
      </c>
      <c r="F355" s="1">
        <v>43497</v>
      </c>
      <c r="G355" s="1">
        <v>43788</v>
      </c>
      <c r="H355" t="s">
        <v>8199</v>
      </c>
      <c r="I355" t="s">
        <v>8200</v>
      </c>
      <c r="J355" t="s">
        <v>8201</v>
      </c>
      <c r="K355" t="s">
        <v>8202</v>
      </c>
      <c r="L355" t="s">
        <v>8203</v>
      </c>
      <c r="M355" t="s">
        <v>479</v>
      </c>
      <c r="N355">
        <v>43064</v>
      </c>
      <c r="O355" t="s">
        <v>68</v>
      </c>
      <c r="Q355" t="s">
        <v>8204</v>
      </c>
      <c r="S355" t="s">
        <v>71</v>
      </c>
      <c r="T355" t="s">
        <v>315</v>
      </c>
      <c r="U355" t="s">
        <v>471</v>
      </c>
      <c r="V355" t="s">
        <v>317</v>
      </c>
      <c r="W355" t="s">
        <v>90</v>
      </c>
      <c r="X355" t="s">
        <v>754</v>
      </c>
      <c r="Y355" t="str">
        <f>"37-3011"</f>
        <v>37-3011</v>
      </c>
      <c r="Z355" t="s">
        <v>454</v>
      </c>
      <c r="AA355">
        <v>54132</v>
      </c>
      <c r="AB355">
        <v>15</v>
      </c>
      <c r="AC355">
        <v>15</v>
      </c>
      <c r="AD355" t="s">
        <v>77</v>
      </c>
      <c r="AE355" t="s">
        <v>96</v>
      </c>
      <c r="AF355">
        <v>35</v>
      </c>
      <c r="AG355" s="3">
        <v>0.3125</v>
      </c>
      <c r="AH355" s="3">
        <v>0.70833333333333337</v>
      </c>
      <c r="AI355" s="4">
        <v>13.83</v>
      </c>
      <c r="AJ355">
        <v>20.75</v>
      </c>
      <c r="AK355">
        <v>20.75</v>
      </c>
      <c r="AL355" t="s">
        <v>79</v>
      </c>
      <c r="AM355" t="s">
        <v>80</v>
      </c>
      <c r="AO355" t="s">
        <v>81</v>
      </c>
      <c r="AR355" t="s">
        <v>80</v>
      </c>
      <c r="AT355" t="s">
        <v>80</v>
      </c>
      <c r="AW355" t="s">
        <v>80</v>
      </c>
      <c r="AY355" t="s">
        <v>8203</v>
      </c>
      <c r="AZ355" t="s">
        <v>8205</v>
      </c>
      <c r="BA355" t="s">
        <v>479</v>
      </c>
      <c r="BB355">
        <v>43064</v>
      </c>
      <c r="BC355" t="s">
        <v>77</v>
      </c>
    </row>
    <row r="356" spans="1:55" x14ac:dyDescent="0.25">
      <c r="A356" t="s">
        <v>3521</v>
      </c>
      <c r="B356" s="1">
        <v>43448</v>
      </c>
      <c r="C356" t="s">
        <v>60</v>
      </c>
      <c r="D356" s="2">
        <v>43435.003217592595</v>
      </c>
      <c r="E356" t="s">
        <v>85</v>
      </c>
      <c r="H356" t="s">
        <v>3522</v>
      </c>
      <c r="J356" t="s">
        <v>3523</v>
      </c>
      <c r="K356" t="s">
        <v>3524</v>
      </c>
      <c r="L356" t="s">
        <v>3525</v>
      </c>
      <c r="M356" t="s">
        <v>773</v>
      </c>
      <c r="N356">
        <v>7649</v>
      </c>
      <c r="O356" t="s">
        <v>68</v>
      </c>
      <c r="Q356" t="s">
        <v>3526</v>
      </c>
      <c r="S356" t="s">
        <v>71</v>
      </c>
      <c r="T356" t="s">
        <v>182</v>
      </c>
      <c r="U356" t="s">
        <v>183</v>
      </c>
      <c r="V356" t="s">
        <v>184</v>
      </c>
      <c r="W356" t="s">
        <v>90</v>
      </c>
      <c r="X356" t="s">
        <v>754</v>
      </c>
      <c r="Y356" t="str">
        <f>"37-3011"</f>
        <v>37-3011</v>
      </c>
      <c r="Z356" t="s">
        <v>454</v>
      </c>
      <c r="AA356">
        <v>561730</v>
      </c>
      <c r="AB356">
        <v>5</v>
      </c>
      <c r="AD356" t="s">
        <v>77</v>
      </c>
      <c r="AE356" t="s">
        <v>78</v>
      </c>
      <c r="AF356">
        <v>40</v>
      </c>
      <c r="AG356" s="3">
        <v>0.29166666666666669</v>
      </c>
      <c r="AH356" s="3">
        <v>0.70833333333333337</v>
      </c>
      <c r="AI356" s="4">
        <v>16.809999999999999</v>
      </c>
      <c r="AJ356">
        <v>25.22</v>
      </c>
      <c r="AK356">
        <v>25.5</v>
      </c>
      <c r="AL356" t="s">
        <v>79</v>
      </c>
      <c r="AM356" t="s">
        <v>80</v>
      </c>
      <c r="AO356" t="s">
        <v>81</v>
      </c>
      <c r="AR356" t="s">
        <v>80</v>
      </c>
      <c r="AT356" t="s">
        <v>80</v>
      </c>
      <c r="AW356" t="s">
        <v>71</v>
      </c>
      <c r="AX356">
        <v>3</v>
      </c>
      <c r="AY356" t="s">
        <v>3527</v>
      </c>
      <c r="AZ356" t="s">
        <v>2606</v>
      </c>
      <c r="BA356" t="s">
        <v>773</v>
      </c>
      <c r="BB356">
        <v>7675</v>
      </c>
      <c r="BC356" t="s">
        <v>77</v>
      </c>
    </row>
    <row r="357" spans="1:55" x14ac:dyDescent="0.25">
      <c r="A357" t="s">
        <v>8180</v>
      </c>
      <c r="B357" s="1">
        <v>43460</v>
      </c>
      <c r="C357" t="s">
        <v>60</v>
      </c>
      <c r="D357" s="2">
        <v>43407.000821759262</v>
      </c>
      <c r="E357" t="s">
        <v>85</v>
      </c>
      <c r="H357" t="s">
        <v>8181</v>
      </c>
      <c r="J357" t="s">
        <v>8182</v>
      </c>
      <c r="L357" t="s">
        <v>8183</v>
      </c>
      <c r="M357" t="s">
        <v>240</v>
      </c>
      <c r="N357">
        <v>31061</v>
      </c>
      <c r="O357" t="s">
        <v>68</v>
      </c>
      <c r="Q357" t="s">
        <v>8184</v>
      </c>
      <c r="S357" t="s">
        <v>71</v>
      </c>
      <c r="T357" t="s">
        <v>889</v>
      </c>
      <c r="U357" t="s">
        <v>890</v>
      </c>
      <c r="V357" t="s">
        <v>184</v>
      </c>
      <c r="W357" t="s">
        <v>90</v>
      </c>
      <c r="X357" t="s">
        <v>666</v>
      </c>
      <c r="Y357" t="str">
        <f>"47-2061"</f>
        <v>47-2061</v>
      </c>
      <c r="Z357" t="s">
        <v>92</v>
      </c>
      <c r="AA357">
        <v>238990</v>
      </c>
      <c r="AB357">
        <v>14</v>
      </c>
      <c r="AD357" t="s">
        <v>77</v>
      </c>
      <c r="AE357" t="s">
        <v>96</v>
      </c>
      <c r="AF357">
        <v>40</v>
      </c>
      <c r="AG357" s="3">
        <v>0.29166666666666669</v>
      </c>
      <c r="AH357" s="3">
        <v>0.66666666666666663</v>
      </c>
      <c r="AI357" s="4">
        <v>13.48</v>
      </c>
      <c r="AJ357">
        <v>20.22</v>
      </c>
      <c r="AL357" t="s">
        <v>79</v>
      </c>
      <c r="AM357" t="s">
        <v>80</v>
      </c>
      <c r="AO357" t="s">
        <v>81</v>
      </c>
      <c r="AR357" t="s">
        <v>80</v>
      </c>
      <c r="AT357" t="s">
        <v>80</v>
      </c>
      <c r="AW357" t="s">
        <v>80</v>
      </c>
      <c r="AY357" t="s">
        <v>8183</v>
      </c>
      <c r="AZ357" t="s">
        <v>2907</v>
      </c>
      <c r="BA357" t="s">
        <v>240</v>
      </c>
      <c r="BB357">
        <v>31061</v>
      </c>
      <c r="BC357" t="s">
        <v>77</v>
      </c>
    </row>
    <row r="358" spans="1:55" x14ac:dyDescent="0.25">
      <c r="A358" t="s">
        <v>3387</v>
      </c>
      <c r="B358" s="1">
        <v>43434</v>
      </c>
      <c r="C358" t="s">
        <v>60</v>
      </c>
      <c r="D358" s="2">
        <v>43426.00403935185</v>
      </c>
      <c r="E358" t="s">
        <v>85</v>
      </c>
      <c r="H358" t="s">
        <v>3388</v>
      </c>
      <c r="J358" t="s">
        <v>3389</v>
      </c>
      <c r="K358" t="s">
        <v>3390</v>
      </c>
      <c r="L358" t="s">
        <v>3391</v>
      </c>
      <c r="M358" t="s">
        <v>90</v>
      </c>
      <c r="N358">
        <v>78006</v>
      </c>
      <c r="O358" t="s">
        <v>68</v>
      </c>
      <c r="Q358" t="s">
        <v>3392</v>
      </c>
      <c r="S358" t="s">
        <v>71</v>
      </c>
      <c r="T358" t="s">
        <v>889</v>
      </c>
      <c r="U358" t="s">
        <v>890</v>
      </c>
      <c r="V358" t="s">
        <v>184</v>
      </c>
      <c r="W358" t="s">
        <v>90</v>
      </c>
      <c r="X358" t="s">
        <v>754</v>
      </c>
      <c r="Y358" t="str">
        <f>"37-3011"</f>
        <v>37-3011</v>
      </c>
      <c r="Z358" t="s">
        <v>454</v>
      </c>
      <c r="AA358">
        <v>561730</v>
      </c>
      <c r="AB358">
        <v>7</v>
      </c>
      <c r="AD358" t="s">
        <v>77</v>
      </c>
      <c r="AE358" t="s">
        <v>96</v>
      </c>
      <c r="AF358">
        <v>40</v>
      </c>
      <c r="AG358" s="3">
        <v>0.33333333333333331</v>
      </c>
      <c r="AH358" s="3">
        <v>0.70833333333333337</v>
      </c>
      <c r="AI358" s="4">
        <v>13.41</v>
      </c>
      <c r="AJ358">
        <v>20.12</v>
      </c>
      <c r="AL358" t="s">
        <v>79</v>
      </c>
      <c r="AM358" t="s">
        <v>80</v>
      </c>
      <c r="AO358" t="s">
        <v>81</v>
      </c>
      <c r="AR358" t="s">
        <v>80</v>
      </c>
      <c r="AT358" t="s">
        <v>80</v>
      </c>
      <c r="AW358" t="s">
        <v>80</v>
      </c>
      <c r="AY358" t="s">
        <v>3391</v>
      </c>
      <c r="AZ358" t="s">
        <v>755</v>
      </c>
      <c r="BA358" t="s">
        <v>90</v>
      </c>
      <c r="BB358">
        <v>78006</v>
      </c>
      <c r="BC358" t="s">
        <v>77</v>
      </c>
    </row>
    <row r="359" spans="1:55" x14ac:dyDescent="0.25">
      <c r="A359" t="s">
        <v>6342</v>
      </c>
      <c r="B359" s="1">
        <v>43425</v>
      </c>
      <c r="C359" t="s">
        <v>60</v>
      </c>
      <c r="D359" s="2">
        <v>43392.596168981479</v>
      </c>
      <c r="E359" t="s">
        <v>61</v>
      </c>
      <c r="F359" s="1">
        <v>43467</v>
      </c>
      <c r="G359" s="1">
        <v>43616</v>
      </c>
      <c r="H359" t="s">
        <v>6343</v>
      </c>
      <c r="J359" t="s">
        <v>6344</v>
      </c>
      <c r="K359" t="s">
        <v>6345</v>
      </c>
      <c r="L359" t="s">
        <v>6346</v>
      </c>
      <c r="M359" t="s">
        <v>139</v>
      </c>
      <c r="N359">
        <v>28571</v>
      </c>
      <c r="O359" t="s">
        <v>68</v>
      </c>
      <c r="Q359" t="s">
        <v>6347</v>
      </c>
      <c r="S359" t="s">
        <v>71</v>
      </c>
      <c r="T359" t="s">
        <v>1522</v>
      </c>
      <c r="U359" t="s">
        <v>1523</v>
      </c>
      <c r="V359" t="s">
        <v>1524</v>
      </c>
      <c r="W359" t="s">
        <v>753</v>
      </c>
      <c r="X359" t="s">
        <v>6348</v>
      </c>
      <c r="Y359" t="str">
        <f>"51-3022"</f>
        <v>51-3022</v>
      </c>
      <c r="Z359" t="s">
        <v>154</v>
      </c>
      <c r="AA359">
        <v>311712</v>
      </c>
      <c r="AB359">
        <v>20</v>
      </c>
      <c r="AC359">
        <v>20</v>
      </c>
      <c r="AD359" t="s">
        <v>77</v>
      </c>
      <c r="AE359" t="s">
        <v>78</v>
      </c>
      <c r="AF359">
        <v>35</v>
      </c>
      <c r="AG359" s="3">
        <v>0.25</v>
      </c>
      <c r="AH359" s="3">
        <v>0.58333333333333337</v>
      </c>
      <c r="AI359" s="4">
        <v>8.27</v>
      </c>
      <c r="AJ359">
        <v>12.41</v>
      </c>
      <c r="AK359">
        <v>12.41</v>
      </c>
      <c r="AL359" t="s">
        <v>79</v>
      </c>
      <c r="AM359" t="s">
        <v>80</v>
      </c>
      <c r="AO359" t="s">
        <v>81</v>
      </c>
      <c r="AR359" t="s">
        <v>80</v>
      </c>
      <c r="AT359" t="s">
        <v>80</v>
      </c>
      <c r="AW359" t="s">
        <v>80</v>
      </c>
      <c r="AY359" t="s">
        <v>6346</v>
      </c>
      <c r="AZ359" t="s">
        <v>6349</v>
      </c>
      <c r="BA359" t="s">
        <v>139</v>
      </c>
      <c r="BB359">
        <v>28571</v>
      </c>
      <c r="BC359" t="s">
        <v>83</v>
      </c>
    </row>
    <row r="360" spans="1:55" x14ac:dyDescent="0.25">
      <c r="A360" t="s">
        <v>5405</v>
      </c>
      <c r="B360" s="1">
        <v>43434</v>
      </c>
      <c r="C360" t="s">
        <v>60</v>
      </c>
      <c r="D360" s="2">
        <v>43425.375324074077</v>
      </c>
      <c r="E360" t="s">
        <v>85</v>
      </c>
      <c r="H360" t="s">
        <v>5406</v>
      </c>
      <c r="J360" t="s">
        <v>5407</v>
      </c>
      <c r="K360" t="s">
        <v>5408</v>
      </c>
      <c r="L360" t="s">
        <v>539</v>
      </c>
      <c r="M360" t="s">
        <v>90</v>
      </c>
      <c r="N360">
        <v>78247</v>
      </c>
      <c r="O360" t="s">
        <v>68</v>
      </c>
      <c r="Q360" t="s">
        <v>5409</v>
      </c>
      <c r="S360" t="s">
        <v>71</v>
      </c>
      <c r="T360" t="s">
        <v>889</v>
      </c>
      <c r="U360" t="s">
        <v>890</v>
      </c>
      <c r="V360" t="s">
        <v>184</v>
      </c>
      <c r="W360" t="s">
        <v>90</v>
      </c>
      <c r="X360" t="s">
        <v>754</v>
      </c>
      <c r="Y360" t="str">
        <f>"37-3011"</f>
        <v>37-3011</v>
      </c>
      <c r="Z360" t="s">
        <v>454</v>
      </c>
      <c r="AA360">
        <v>561730</v>
      </c>
      <c r="AB360">
        <v>12</v>
      </c>
      <c r="AD360" t="s">
        <v>77</v>
      </c>
      <c r="AE360" t="s">
        <v>96</v>
      </c>
      <c r="AF360">
        <v>40</v>
      </c>
      <c r="AG360" s="3">
        <v>0.33333333333333331</v>
      </c>
      <c r="AH360" s="3">
        <v>0.70833333333333337</v>
      </c>
      <c r="AI360" s="4">
        <v>13.3</v>
      </c>
      <c r="AJ360">
        <v>19.95</v>
      </c>
      <c r="AL360" t="s">
        <v>79</v>
      </c>
      <c r="AM360" t="s">
        <v>80</v>
      </c>
      <c r="AO360" t="s">
        <v>81</v>
      </c>
      <c r="AR360" t="s">
        <v>80</v>
      </c>
      <c r="AT360" t="s">
        <v>80</v>
      </c>
      <c r="AW360" t="s">
        <v>80</v>
      </c>
      <c r="AY360" t="s">
        <v>539</v>
      </c>
      <c r="AZ360" t="s">
        <v>755</v>
      </c>
      <c r="BA360" t="s">
        <v>90</v>
      </c>
      <c r="BB360">
        <v>78247</v>
      </c>
      <c r="BC360" t="s">
        <v>77</v>
      </c>
    </row>
    <row r="361" spans="1:55" x14ac:dyDescent="0.25">
      <c r="A361" t="s">
        <v>1789</v>
      </c>
      <c r="B361" s="1">
        <v>43388</v>
      </c>
      <c r="C361" t="s">
        <v>60</v>
      </c>
      <c r="D361" s="2">
        <v>43348.404062499998</v>
      </c>
      <c r="E361" t="s">
        <v>61</v>
      </c>
      <c r="F361" s="1">
        <v>43424</v>
      </c>
      <c r="G361" s="1">
        <v>43616</v>
      </c>
      <c r="H361" t="s">
        <v>1790</v>
      </c>
      <c r="J361" t="s">
        <v>1192</v>
      </c>
      <c r="K361" t="s">
        <v>1791</v>
      </c>
      <c r="L361" t="s">
        <v>377</v>
      </c>
      <c r="M361" t="s">
        <v>119</v>
      </c>
      <c r="N361">
        <v>33141</v>
      </c>
      <c r="O361" t="s">
        <v>68</v>
      </c>
      <c r="Q361" t="s">
        <v>1792</v>
      </c>
      <c r="S361" t="s">
        <v>80</v>
      </c>
      <c r="U361" t="s">
        <v>108</v>
      </c>
      <c r="X361" t="s">
        <v>558</v>
      </c>
      <c r="Y361" t="str">
        <f>"37-2012"</f>
        <v>37-2012</v>
      </c>
      <c r="Z361" t="s">
        <v>268</v>
      </c>
      <c r="AA361">
        <v>561720</v>
      </c>
      <c r="AB361">
        <v>38</v>
      </c>
      <c r="AC361">
        <v>38</v>
      </c>
      <c r="AD361" t="s">
        <v>77</v>
      </c>
      <c r="AE361" t="s">
        <v>78</v>
      </c>
      <c r="AF361">
        <v>35</v>
      </c>
      <c r="AG361" s="3">
        <v>0.33333333333333331</v>
      </c>
      <c r="AH361" s="3">
        <v>0.625</v>
      </c>
      <c r="AI361" s="4">
        <v>11.02</v>
      </c>
      <c r="AJ361">
        <v>16.53</v>
      </c>
      <c r="AL361" t="s">
        <v>79</v>
      </c>
      <c r="AM361" t="s">
        <v>80</v>
      </c>
      <c r="AO361" t="s">
        <v>81</v>
      </c>
      <c r="AR361" t="s">
        <v>80</v>
      </c>
      <c r="AT361" t="s">
        <v>80</v>
      </c>
      <c r="AW361" t="s">
        <v>71</v>
      </c>
      <c r="AX361">
        <v>1</v>
      </c>
      <c r="AY361" t="s">
        <v>1793</v>
      </c>
      <c r="AZ361" t="s">
        <v>1420</v>
      </c>
      <c r="BA361" t="s">
        <v>119</v>
      </c>
      <c r="BB361">
        <v>32550</v>
      </c>
      <c r="BC361" t="s">
        <v>77</v>
      </c>
    </row>
    <row r="362" spans="1:55" x14ac:dyDescent="0.25">
      <c r="A362" t="s">
        <v>7411</v>
      </c>
      <c r="B362" s="1">
        <v>43440</v>
      </c>
      <c r="C362" t="s">
        <v>60</v>
      </c>
      <c r="D362" s="2">
        <v>43431.464861111112</v>
      </c>
      <c r="E362" t="s">
        <v>85</v>
      </c>
      <c r="H362" t="s">
        <v>7412</v>
      </c>
      <c r="J362" t="s">
        <v>7413</v>
      </c>
      <c r="L362" t="s">
        <v>7414</v>
      </c>
      <c r="M362" t="s">
        <v>1055</v>
      </c>
      <c r="N362">
        <v>46074</v>
      </c>
      <c r="O362" t="s">
        <v>68</v>
      </c>
      <c r="Q362" t="s">
        <v>7415</v>
      </c>
      <c r="S362" t="s">
        <v>71</v>
      </c>
      <c r="T362" t="s">
        <v>182</v>
      </c>
      <c r="U362" t="s">
        <v>183</v>
      </c>
      <c r="V362" t="s">
        <v>184</v>
      </c>
      <c r="W362" t="s">
        <v>90</v>
      </c>
      <c r="X362" t="s">
        <v>754</v>
      </c>
      <c r="Y362" t="str">
        <f>"37-3011"</f>
        <v>37-3011</v>
      </c>
      <c r="Z362" t="s">
        <v>454</v>
      </c>
      <c r="AA362">
        <v>561730</v>
      </c>
      <c r="AB362">
        <v>85</v>
      </c>
      <c r="AD362" t="s">
        <v>77</v>
      </c>
      <c r="AE362" t="s">
        <v>96</v>
      </c>
      <c r="AF362">
        <v>40</v>
      </c>
      <c r="AG362" s="3">
        <v>0.29166666666666669</v>
      </c>
      <c r="AH362" s="3">
        <v>0.66666666666666663</v>
      </c>
      <c r="AI362" s="4">
        <v>13.41</v>
      </c>
      <c r="AJ362">
        <v>20.12</v>
      </c>
      <c r="AL362" t="s">
        <v>79</v>
      </c>
      <c r="AM362" t="s">
        <v>80</v>
      </c>
      <c r="AO362" t="s">
        <v>81</v>
      </c>
      <c r="AR362" t="s">
        <v>80</v>
      </c>
      <c r="AT362" t="s">
        <v>80</v>
      </c>
      <c r="AW362" t="s">
        <v>80</v>
      </c>
      <c r="AY362" t="s">
        <v>7414</v>
      </c>
      <c r="AZ362" t="s">
        <v>805</v>
      </c>
      <c r="BA362" t="s">
        <v>1055</v>
      </c>
      <c r="BB362">
        <v>46074</v>
      </c>
      <c r="BC362" t="s">
        <v>77</v>
      </c>
    </row>
    <row r="363" spans="1:55" x14ac:dyDescent="0.25">
      <c r="A363" t="s">
        <v>6771</v>
      </c>
      <c r="B363" s="1">
        <v>43452</v>
      </c>
      <c r="C363" t="s">
        <v>60</v>
      </c>
      <c r="D363" s="2">
        <v>43435.003842592596</v>
      </c>
      <c r="E363" t="s">
        <v>85</v>
      </c>
      <c r="H363" t="s">
        <v>6772</v>
      </c>
      <c r="J363" t="s">
        <v>6773</v>
      </c>
      <c r="L363" t="s">
        <v>4673</v>
      </c>
      <c r="M363" t="s">
        <v>99</v>
      </c>
      <c r="N363">
        <v>70769</v>
      </c>
      <c r="O363" t="s">
        <v>68</v>
      </c>
      <c r="Q363" t="s">
        <v>6774</v>
      </c>
      <c r="S363" t="s">
        <v>71</v>
      </c>
      <c r="T363" t="s">
        <v>182</v>
      </c>
      <c r="U363" t="s">
        <v>183</v>
      </c>
      <c r="V363" t="s">
        <v>184</v>
      </c>
      <c r="W363" t="s">
        <v>90</v>
      </c>
      <c r="X363" t="s">
        <v>754</v>
      </c>
      <c r="Y363" t="str">
        <f>"37-3011"</f>
        <v>37-3011</v>
      </c>
      <c r="Z363" t="s">
        <v>454</v>
      </c>
      <c r="AA363">
        <v>561730</v>
      </c>
      <c r="AB363">
        <v>9</v>
      </c>
      <c r="AD363" t="s">
        <v>77</v>
      </c>
      <c r="AE363" t="s">
        <v>96</v>
      </c>
      <c r="AF363">
        <v>40</v>
      </c>
      <c r="AG363" s="3">
        <v>0.29166666666666669</v>
      </c>
      <c r="AH363" s="3">
        <v>0.66666666666666663</v>
      </c>
      <c r="AI363" s="4">
        <v>13.42</v>
      </c>
      <c r="AJ363">
        <v>20.13</v>
      </c>
      <c r="AL363" t="s">
        <v>79</v>
      </c>
      <c r="AM363" t="s">
        <v>80</v>
      </c>
      <c r="AO363" t="s">
        <v>81</v>
      </c>
      <c r="AR363" t="s">
        <v>80</v>
      </c>
      <c r="AT363" t="s">
        <v>80</v>
      </c>
      <c r="AW363" t="s">
        <v>80</v>
      </c>
      <c r="AY363" t="s">
        <v>4673</v>
      </c>
      <c r="AZ363" t="s">
        <v>3374</v>
      </c>
      <c r="BA363" t="s">
        <v>99</v>
      </c>
      <c r="BB363">
        <v>70769</v>
      </c>
      <c r="BC363" t="s">
        <v>77</v>
      </c>
    </row>
    <row r="364" spans="1:55" x14ac:dyDescent="0.25">
      <c r="A364" t="s">
        <v>100</v>
      </c>
      <c r="B364" s="1">
        <v>43391</v>
      </c>
      <c r="C364" t="s">
        <v>60</v>
      </c>
      <c r="D364" s="2">
        <v>43377.659884259258</v>
      </c>
      <c r="E364" t="s">
        <v>85</v>
      </c>
      <c r="H364" t="s">
        <v>101</v>
      </c>
      <c r="I364" t="s">
        <v>102</v>
      </c>
      <c r="J364" t="s">
        <v>103</v>
      </c>
      <c r="K364" t="s">
        <v>104</v>
      </c>
      <c r="L364" t="s">
        <v>105</v>
      </c>
      <c r="M364" t="s">
        <v>106</v>
      </c>
      <c r="N364">
        <v>4101</v>
      </c>
      <c r="O364" t="s">
        <v>68</v>
      </c>
      <c r="P364" t="s">
        <v>104</v>
      </c>
      <c r="Q364" t="s">
        <v>107</v>
      </c>
      <c r="S364" t="s">
        <v>80</v>
      </c>
      <c r="U364" t="s">
        <v>108</v>
      </c>
      <c r="X364" t="s">
        <v>109</v>
      </c>
      <c r="Y364" t="str">
        <f>"35-1011"</f>
        <v>35-1011</v>
      </c>
      <c r="Z364" t="s">
        <v>110</v>
      </c>
      <c r="AA364">
        <v>7221</v>
      </c>
      <c r="AB364">
        <v>2</v>
      </c>
      <c r="AD364" t="s">
        <v>77</v>
      </c>
      <c r="AE364" t="s">
        <v>78</v>
      </c>
      <c r="AF364">
        <v>40</v>
      </c>
      <c r="AG364" s="3">
        <v>0.45833333333333331</v>
      </c>
      <c r="AH364" s="3">
        <v>0.91666666666666663</v>
      </c>
      <c r="AI364" s="4">
        <v>13.25</v>
      </c>
      <c r="AJ364">
        <v>15</v>
      </c>
      <c r="AK364">
        <v>16</v>
      </c>
      <c r="AL364" t="s">
        <v>79</v>
      </c>
      <c r="AM364" t="s">
        <v>80</v>
      </c>
      <c r="AO364" t="s">
        <v>81</v>
      </c>
      <c r="AP364" t="s">
        <v>111</v>
      </c>
      <c r="AQ364" t="s">
        <v>112</v>
      </c>
      <c r="AR364" t="s">
        <v>80</v>
      </c>
      <c r="AT364" t="s">
        <v>80</v>
      </c>
      <c r="AW364" t="s">
        <v>71</v>
      </c>
      <c r="AX364">
        <v>12</v>
      </c>
      <c r="AY364" t="s">
        <v>105</v>
      </c>
      <c r="AZ364" t="s">
        <v>113</v>
      </c>
      <c r="BA364" t="s">
        <v>106</v>
      </c>
      <c r="BB364">
        <v>4101</v>
      </c>
      <c r="BC364" t="s">
        <v>83</v>
      </c>
    </row>
    <row r="365" spans="1:55" x14ac:dyDescent="0.25">
      <c r="A365" t="s">
        <v>188</v>
      </c>
      <c r="B365" s="1">
        <v>43399</v>
      </c>
      <c r="C365" t="s">
        <v>60</v>
      </c>
      <c r="D365" s="2">
        <v>43362.654537037037</v>
      </c>
      <c r="E365" t="s">
        <v>115</v>
      </c>
      <c r="H365" t="s">
        <v>189</v>
      </c>
      <c r="I365" t="s">
        <v>190</v>
      </c>
      <c r="J365" t="s">
        <v>191</v>
      </c>
      <c r="L365" t="s">
        <v>192</v>
      </c>
      <c r="M365" t="s">
        <v>180</v>
      </c>
      <c r="N365">
        <v>15203</v>
      </c>
      <c r="O365" t="s">
        <v>68</v>
      </c>
      <c r="Q365" t="s">
        <v>193</v>
      </c>
      <c r="S365" t="s">
        <v>71</v>
      </c>
      <c r="T365" t="s">
        <v>194</v>
      </c>
      <c r="U365" t="s">
        <v>195</v>
      </c>
      <c r="V365" t="s">
        <v>196</v>
      </c>
      <c r="W365" t="s">
        <v>180</v>
      </c>
      <c r="X365" t="s">
        <v>197</v>
      </c>
      <c r="Y365" t="str">
        <f>"39-5092"</f>
        <v>39-5092</v>
      </c>
      <c r="Z365" t="s">
        <v>198</v>
      </c>
      <c r="AA365">
        <v>812112</v>
      </c>
      <c r="AB365">
        <v>1</v>
      </c>
      <c r="AD365" t="s">
        <v>77</v>
      </c>
      <c r="AE365" t="s">
        <v>199</v>
      </c>
      <c r="AF365">
        <v>40</v>
      </c>
      <c r="AG365" s="3">
        <v>0.375</v>
      </c>
      <c r="AH365" s="3">
        <v>0.75</v>
      </c>
      <c r="AI365" s="4">
        <v>10.17</v>
      </c>
      <c r="AJ365">
        <v>15.25</v>
      </c>
      <c r="AK365">
        <v>15.25</v>
      </c>
      <c r="AL365" t="s">
        <v>79</v>
      </c>
      <c r="AM365" t="s">
        <v>80</v>
      </c>
      <c r="AO365" t="s">
        <v>173</v>
      </c>
      <c r="AR365" t="s">
        <v>80</v>
      </c>
      <c r="AT365" t="s">
        <v>80</v>
      </c>
      <c r="AW365" t="s">
        <v>71</v>
      </c>
      <c r="AX365">
        <v>24</v>
      </c>
      <c r="AY365" t="s">
        <v>192</v>
      </c>
      <c r="AZ365" t="s">
        <v>200</v>
      </c>
      <c r="BA365" t="s">
        <v>180</v>
      </c>
      <c r="BB365">
        <v>15203</v>
      </c>
      <c r="BC365" t="s">
        <v>83</v>
      </c>
    </row>
    <row r="366" spans="1:55" x14ac:dyDescent="0.25">
      <c r="A366" t="s">
        <v>4869</v>
      </c>
      <c r="B366" s="1">
        <v>43452</v>
      </c>
      <c r="C366" t="s">
        <v>60</v>
      </c>
      <c r="D366" s="2">
        <v>43435.002604166664</v>
      </c>
      <c r="E366" t="s">
        <v>85</v>
      </c>
      <c r="H366" t="s">
        <v>4870</v>
      </c>
      <c r="I366" t="s">
        <v>4871</v>
      </c>
      <c r="J366" t="s">
        <v>4872</v>
      </c>
      <c r="K366" t="s">
        <v>4873</v>
      </c>
      <c r="L366" t="s">
        <v>4874</v>
      </c>
      <c r="M366" t="s">
        <v>119</v>
      </c>
      <c r="N366">
        <v>32578</v>
      </c>
      <c r="O366" t="s">
        <v>68</v>
      </c>
      <c r="Q366" t="s">
        <v>4875</v>
      </c>
      <c r="S366" t="s">
        <v>71</v>
      </c>
      <c r="T366" t="s">
        <v>182</v>
      </c>
      <c r="U366" t="s">
        <v>183</v>
      </c>
      <c r="V366" t="s">
        <v>184</v>
      </c>
      <c r="W366" t="s">
        <v>90</v>
      </c>
      <c r="X366" t="s">
        <v>1310</v>
      </c>
      <c r="Y366" t="str">
        <f>"37-3011"</f>
        <v>37-3011</v>
      </c>
      <c r="Z366" t="s">
        <v>454</v>
      </c>
      <c r="AA366">
        <v>561730</v>
      </c>
      <c r="AB366">
        <v>6</v>
      </c>
      <c r="AD366" t="s">
        <v>77</v>
      </c>
      <c r="AE366" t="s">
        <v>96</v>
      </c>
      <c r="AF366">
        <v>40</v>
      </c>
      <c r="AG366" s="3">
        <v>0.29166666666666669</v>
      </c>
      <c r="AH366" s="3">
        <v>0.72916666666666663</v>
      </c>
      <c r="AI366" s="4">
        <v>14.63</v>
      </c>
      <c r="AJ366">
        <v>21.95</v>
      </c>
      <c r="AL366" t="s">
        <v>4876</v>
      </c>
      <c r="AM366" t="s">
        <v>80</v>
      </c>
      <c r="AO366" t="s">
        <v>81</v>
      </c>
      <c r="AR366" t="s">
        <v>80</v>
      </c>
      <c r="AT366" t="s">
        <v>80</v>
      </c>
      <c r="AW366" t="s">
        <v>80</v>
      </c>
      <c r="AY366" t="s">
        <v>4874</v>
      </c>
      <c r="AZ366" t="s">
        <v>4877</v>
      </c>
      <c r="BA366" t="s">
        <v>119</v>
      </c>
      <c r="BB366">
        <v>32578</v>
      </c>
      <c r="BC366" t="s">
        <v>77</v>
      </c>
    </row>
    <row r="367" spans="1:55" x14ac:dyDescent="0.25">
      <c r="A367" t="s">
        <v>1339</v>
      </c>
      <c r="B367" s="1">
        <v>43452</v>
      </c>
      <c r="C367" t="s">
        <v>60</v>
      </c>
      <c r="D367" s="2">
        <v>43407.000254629631</v>
      </c>
      <c r="E367" t="s">
        <v>115</v>
      </c>
      <c r="H367" t="s">
        <v>1340</v>
      </c>
      <c r="J367" t="s">
        <v>1341</v>
      </c>
      <c r="L367" t="s">
        <v>1009</v>
      </c>
      <c r="M367" t="s">
        <v>90</v>
      </c>
      <c r="N367">
        <v>79706</v>
      </c>
      <c r="O367" t="s">
        <v>68</v>
      </c>
      <c r="Q367" t="s">
        <v>1342</v>
      </c>
      <c r="S367" t="s">
        <v>71</v>
      </c>
      <c r="T367" t="s">
        <v>889</v>
      </c>
      <c r="U367" t="s">
        <v>890</v>
      </c>
      <c r="V367" t="s">
        <v>184</v>
      </c>
      <c r="W367" t="s">
        <v>90</v>
      </c>
      <c r="X367" t="s">
        <v>1343</v>
      </c>
      <c r="Y367" t="str">
        <f>"47-3016"</f>
        <v>47-3016</v>
      </c>
      <c r="Z367" t="s">
        <v>1344</v>
      </c>
      <c r="AA367">
        <v>238160</v>
      </c>
      <c r="AB367">
        <v>10</v>
      </c>
      <c r="AD367" t="s">
        <v>77</v>
      </c>
      <c r="AE367" t="s">
        <v>96</v>
      </c>
      <c r="AF367">
        <v>40</v>
      </c>
      <c r="AG367" s="3">
        <v>0.33333333333333331</v>
      </c>
      <c r="AH367" s="3">
        <v>0.70833333333333337</v>
      </c>
      <c r="AI367" s="4">
        <v>13.3</v>
      </c>
      <c r="AJ367">
        <v>19.95</v>
      </c>
      <c r="AL367" t="s">
        <v>79</v>
      </c>
      <c r="AM367" t="s">
        <v>80</v>
      </c>
      <c r="AO367" t="s">
        <v>81</v>
      </c>
      <c r="AR367" t="s">
        <v>80</v>
      </c>
      <c r="AT367" t="s">
        <v>80</v>
      </c>
      <c r="AW367" t="s">
        <v>80</v>
      </c>
      <c r="AY367" t="s">
        <v>1009</v>
      </c>
      <c r="AZ367" t="s">
        <v>1009</v>
      </c>
      <c r="BA367" t="s">
        <v>90</v>
      </c>
      <c r="BB367">
        <v>79705</v>
      </c>
      <c r="BC367" t="s">
        <v>77</v>
      </c>
    </row>
    <row r="368" spans="1:55" x14ac:dyDescent="0.25">
      <c r="A368" t="s">
        <v>1782</v>
      </c>
      <c r="B368" s="1">
        <v>43385</v>
      </c>
      <c r="C368" t="s">
        <v>60</v>
      </c>
      <c r="D368" s="2">
        <v>43348.750081018516</v>
      </c>
      <c r="E368" t="s">
        <v>61</v>
      </c>
      <c r="F368" s="1">
        <v>43435</v>
      </c>
      <c r="G368" s="1">
        <v>43738</v>
      </c>
      <c r="H368" t="s">
        <v>1783</v>
      </c>
      <c r="J368" t="s">
        <v>1784</v>
      </c>
      <c r="L368" t="s">
        <v>1785</v>
      </c>
      <c r="M368" t="s">
        <v>119</v>
      </c>
      <c r="N368">
        <v>33556</v>
      </c>
      <c r="O368" t="s">
        <v>68</v>
      </c>
      <c r="Q368" t="s">
        <v>1786</v>
      </c>
      <c r="S368" t="s">
        <v>71</v>
      </c>
      <c r="T368" t="s">
        <v>678</v>
      </c>
      <c r="U368" t="s">
        <v>679</v>
      </c>
      <c r="V368" t="s">
        <v>680</v>
      </c>
      <c r="W368" t="s">
        <v>354</v>
      </c>
      <c r="X368" t="s">
        <v>683</v>
      </c>
      <c r="Y368" t="str">
        <f>"39-2021"</f>
        <v>39-2021</v>
      </c>
      <c r="Z368" t="s">
        <v>338</v>
      </c>
      <c r="AA368">
        <v>711212</v>
      </c>
      <c r="AB368">
        <v>7</v>
      </c>
      <c r="AC368">
        <v>7</v>
      </c>
      <c r="AD368" t="s">
        <v>77</v>
      </c>
      <c r="AE368" t="s">
        <v>78</v>
      </c>
      <c r="AF368">
        <v>40</v>
      </c>
      <c r="AG368" s="3">
        <v>0.20833333333333334</v>
      </c>
      <c r="AH368" s="3">
        <v>0.70833333333333337</v>
      </c>
      <c r="AI368" s="4">
        <v>13.68</v>
      </c>
      <c r="AJ368">
        <v>20.52</v>
      </c>
      <c r="AK368">
        <v>20.52</v>
      </c>
      <c r="AL368" t="s">
        <v>79</v>
      </c>
      <c r="AM368" t="s">
        <v>80</v>
      </c>
      <c r="AO368" t="s">
        <v>81</v>
      </c>
      <c r="AR368" t="s">
        <v>80</v>
      </c>
      <c r="AT368" t="s">
        <v>80</v>
      </c>
      <c r="AW368" t="s">
        <v>71</v>
      </c>
      <c r="AX368">
        <v>1</v>
      </c>
      <c r="AY368" t="s">
        <v>1787</v>
      </c>
      <c r="AZ368" t="s">
        <v>1788</v>
      </c>
      <c r="BA368" t="s">
        <v>152</v>
      </c>
      <c r="BB368">
        <v>20724</v>
      </c>
      <c r="BC368" t="s">
        <v>83</v>
      </c>
    </row>
    <row r="369" spans="1:55" x14ac:dyDescent="0.25">
      <c r="A369" t="s">
        <v>6182</v>
      </c>
      <c r="B369" s="1">
        <v>43399</v>
      </c>
      <c r="C369" t="s">
        <v>60</v>
      </c>
      <c r="D369" s="2">
        <v>43368.547615740739</v>
      </c>
      <c r="E369" t="s">
        <v>115</v>
      </c>
      <c r="H369" t="s">
        <v>6183</v>
      </c>
      <c r="J369" t="s">
        <v>6184</v>
      </c>
      <c r="L369" t="s">
        <v>6185</v>
      </c>
      <c r="M369" t="s">
        <v>119</v>
      </c>
      <c r="N369">
        <v>33024</v>
      </c>
      <c r="O369" t="s">
        <v>68</v>
      </c>
      <c r="Q369" t="s">
        <v>6186</v>
      </c>
      <c r="S369" t="s">
        <v>80</v>
      </c>
      <c r="U369" t="s">
        <v>108</v>
      </c>
      <c r="X369" t="s">
        <v>6187</v>
      </c>
      <c r="Y369" t="str">
        <f>"37-2011"</f>
        <v>37-2011</v>
      </c>
      <c r="Z369" t="s">
        <v>1297</v>
      </c>
      <c r="AA369">
        <v>23822</v>
      </c>
      <c r="AB369">
        <v>14</v>
      </c>
      <c r="AD369" t="s">
        <v>77</v>
      </c>
      <c r="AE369" t="s">
        <v>96</v>
      </c>
      <c r="AF369">
        <v>40</v>
      </c>
      <c r="AG369" s="3">
        <v>0.41666666666666669</v>
      </c>
      <c r="AH369" s="3">
        <v>0.75</v>
      </c>
      <c r="AI369" s="4">
        <v>11.76</v>
      </c>
      <c r="AL369" t="s">
        <v>79</v>
      </c>
      <c r="AM369" t="s">
        <v>80</v>
      </c>
      <c r="AO369" t="s">
        <v>81</v>
      </c>
      <c r="AR369" t="s">
        <v>80</v>
      </c>
      <c r="AT369" t="s">
        <v>80</v>
      </c>
      <c r="AW369" t="s">
        <v>80</v>
      </c>
      <c r="AY369" t="s">
        <v>6185</v>
      </c>
      <c r="AZ369" t="s">
        <v>6188</v>
      </c>
      <c r="BA369" t="s">
        <v>119</v>
      </c>
      <c r="BB369">
        <v>33024</v>
      </c>
      <c r="BC369" t="s">
        <v>83</v>
      </c>
    </row>
    <row r="370" spans="1:55" x14ac:dyDescent="0.25">
      <c r="A370" t="s">
        <v>2908</v>
      </c>
      <c r="B370" s="1">
        <v>43375</v>
      </c>
      <c r="C370" t="s">
        <v>60</v>
      </c>
      <c r="D370" s="2">
        <v>43348.476898148147</v>
      </c>
      <c r="E370" t="s">
        <v>61</v>
      </c>
      <c r="F370" s="1">
        <v>43424</v>
      </c>
      <c r="G370" s="1">
        <v>43616</v>
      </c>
      <c r="H370" t="s">
        <v>1790</v>
      </c>
      <c r="J370" t="s">
        <v>1192</v>
      </c>
      <c r="K370" t="s">
        <v>1791</v>
      </c>
      <c r="L370" t="s">
        <v>377</v>
      </c>
      <c r="M370" t="s">
        <v>119</v>
      </c>
      <c r="N370">
        <v>33141</v>
      </c>
      <c r="O370" t="s">
        <v>68</v>
      </c>
      <c r="Q370" t="s">
        <v>1792</v>
      </c>
      <c r="S370" t="s">
        <v>80</v>
      </c>
      <c r="U370" t="s">
        <v>108</v>
      </c>
      <c r="X370" t="s">
        <v>558</v>
      </c>
      <c r="Y370" t="str">
        <f>"37-2012"</f>
        <v>37-2012</v>
      </c>
      <c r="Z370" t="s">
        <v>268</v>
      </c>
      <c r="AA370">
        <v>561720</v>
      </c>
      <c r="AB370">
        <v>45</v>
      </c>
      <c r="AC370">
        <v>45</v>
      </c>
      <c r="AD370" t="s">
        <v>77</v>
      </c>
      <c r="AE370" t="s">
        <v>78</v>
      </c>
      <c r="AF370">
        <v>35</v>
      </c>
      <c r="AG370" s="3">
        <v>0.33333333333333331</v>
      </c>
      <c r="AH370" s="3">
        <v>0.625</v>
      </c>
      <c r="AI370" s="4">
        <v>10.47</v>
      </c>
      <c r="AJ370">
        <v>15.71</v>
      </c>
      <c r="AL370" t="s">
        <v>79</v>
      </c>
      <c r="AM370" t="s">
        <v>80</v>
      </c>
      <c r="AO370" t="s">
        <v>81</v>
      </c>
      <c r="AR370" t="s">
        <v>80</v>
      </c>
      <c r="AT370" t="s">
        <v>80</v>
      </c>
      <c r="AW370" t="s">
        <v>71</v>
      </c>
      <c r="AX370">
        <v>1</v>
      </c>
      <c r="AY370" t="s">
        <v>1195</v>
      </c>
      <c r="AZ370" t="s">
        <v>1196</v>
      </c>
      <c r="BA370" t="s">
        <v>119</v>
      </c>
      <c r="BB370">
        <v>32413</v>
      </c>
      <c r="BC370" t="s">
        <v>77</v>
      </c>
    </row>
    <row r="371" spans="1:55" x14ac:dyDescent="0.25">
      <c r="A371" t="s">
        <v>7541</v>
      </c>
      <c r="B371" s="1">
        <v>43452</v>
      </c>
      <c r="C371" t="s">
        <v>60</v>
      </c>
      <c r="D371" s="2">
        <v>43435.002905092595</v>
      </c>
      <c r="E371" t="s">
        <v>85</v>
      </c>
      <c r="H371" t="s">
        <v>7542</v>
      </c>
      <c r="I371" t="s">
        <v>7543</v>
      </c>
      <c r="J371" t="s">
        <v>7544</v>
      </c>
      <c r="K371" t="s">
        <v>7545</v>
      </c>
      <c r="L371" t="s">
        <v>7414</v>
      </c>
      <c r="M371" t="s">
        <v>1055</v>
      </c>
      <c r="N371">
        <v>46074</v>
      </c>
      <c r="O371" t="s">
        <v>68</v>
      </c>
      <c r="Q371" t="s">
        <v>7546</v>
      </c>
      <c r="S371" t="s">
        <v>71</v>
      </c>
      <c r="T371" t="s">
        <v>889</v>
      </c>
      <c r="U371" t="s">
        <v>890</v>
      </c>
      <c r="V371" t="s">
        <v>184</v>
      </c>
      <c r="W371" t="s">
        <v>90</v>
      </c>
      <c r="X371" t="s">
        <v>1083</v>
      </c>
      <c r="Y371" t="str">
        <f>"37-3011"</f>
        <v>37-3011</v>
      </c>
      <c r="Z371" t="s">
        <v>454</v>
      </c>
      <c r="AA371">
        <v>561730</v>
      </c>
      <c r="AB371">
        <v>30</v>
      </c>
      <c r="AD371" t="s">
        <v>77</v>
      </c>
      <c r="AE371" t="s">
        <v>78</v>
      </c>
      <c r="AF371">
        <v>40</v>
      </c>
      <c r="AG371" s="3">
        <v>0.3125</v>
      </c>
      <c r="AH371" s="3">
        <v>0.66666666666666663</v>
      </c>
      <c r="AI371" s="4">
        <v>13.41</v>
      </c>
      <c r="AJ371">
        <v>20.12</v>
      </c>
      <c r="AK371">
        <v>23.25</v>
      </c>
      <c r="AL371" t="s">
        <v>79</v>
      </c>
      <c r="AM371" t="s">
        <v>80</v>
      </c>
      <c r="AO371" t="s">
        <v>81</v>
      </c>
      <c r="AR371" t="s">
        <v>80</v>
      </c>
      <c r="AT371" t="s">
        <v>80</v>
      </c>
      <c r="AW371" t="s">
        <v>80</v>
      </c>
      <c r="AY371" t="s">
        <v>7414</v>
      </c>
      <c r="AZ371" t="s">
        <v>805</v>
      </c>
      <c r="BA371" t="s">
        <v>1055</v>
      </c>
      <c r="BB371">
        <v>46074</v>
      </c>
      <c r="BC371" t="s">
        <v>77</v>
      </c>
    </row>
    <row r="372" spans="1:55" x14ac:dyDescent="0.25">
      <c r="A372" t="s">
        <v>6870</v>
      </c>
      <c r="B372" s="1">
        <v>43397</v>
      </c>
      <c r="C372" t="s">
        <v>60</v>
      </c>
      <c r="D372" s="2">
        <v>43369.571597222224</v>
      </c>
      <c r="E372" t="s">
        <v>115</v>
      </c>
      <c r="H372" t="s">
        <v>6871</v>
      </c>
      <c r="J372" t="s">
        <v>6872</v>
      </c>
      <c r="L372" t="s">
        <v>3725</v>
      </c>
      <c r="M372" t="s">
        <v>90</v>
      </c>
      <c r="N372" t="s">
        <v>6873</v>
      </c>
      <c r="O372" t="s">
        <v>68</v>
      </c>
      <c r="Q372" t="s">
        <v>6874</v>
      </c>
      <c r="S372" t="s">
        <v>71</v>
      </c>
      <c r="T372" t="s">
        <v>6875</v>
      </c>
      <c r="U372" t="s">
        <v>6876</v>
      </c>
      <c r="V372" t="s">
        <v>640</v>
      </c>
      <c r="W372" t="s">
        <v>90</v>
      </c>
      <c r="X372" t="s">
        <v>6877</v>
      </c>
      <c r="Y372" t="str">
        <f>"47-4071"</f>
        <v>47-4071</v>
      </c>
      <c r="Z372" t="s">
        <v>6878</v>
      </c>
      <c r="AA372">
        <v>562991</v>
      </c>
      <c r="AB372">
        <v>1</v>
      </c>
      <c r="AD372" t="s">
        <v>77</v>
      </c>
      <c r="AE372" t="s">
        <v>96</v>
      </c>
      <c r="AF372">
        <v>19</v>
      </c>
      <c r="AG372" s="3">
        <v>0.33333333333333331</v>
      </c>
      <c r="AH372" s="3">
        <v>0.70833333333333337</v>
      </c>
      <c r="AI372" s="5">
        <v>19</v>
      </c>
      <c r="AJ372">
        <v>28.5</v>
      </c>
      <c r="AL372" t="s">
        <v>79</v>
      </c>
      <c r="AM372" t="s">
        <v>80</v>
      </c>
      <c r="AO372" t="s">
        <v>81</v>
      </c>
      <c r="AP372" t="s">
        <v>69</v>
      </c>
      <c r="AQ372" t="s">
        <v>69</v>
      </c>
      <c r="AR372" t="s">
        <v>80</v>
      </c>
      <c r="AT372" t="s">
        <v>80</v>
      </c>
      <c r="AW372" t="s">
        <v>80</v>
      </c>
      <c r="AY372" t="s">
        <v>3725</v>
      </c>
      <c r="AZ372" t="s">
        <v>892</v>
      </c>
      <c r="BA372" t="s">
        <v>90</v>
      </c>
      <c r="BB372" t="s">
        <v>6873</v>
      </c>
      <c r="BC372" t="s">
        <v>77</v>
      </c>
    </row>
    <row r="373" spans="1:55" x14ac:dyDescent="0.25">
      <c r="A373" t="s">
        <v>5746</v>
      </c>
      <c r="B373" s="1">
        <v>43452</v>
      </c>
      <c r="C373" t="s">
        <v>60</v>
      </c>
      <c r="D373" s="2">
        <v>43407.004826388889</v>
      </c>
      <c r="E373" t="s">
        <v>757</v>
      </c>
      <c r="F373" s="1">
        <v>43497</v>
      </c>
      <c r="G373" s="1">
        <v>43800</v>
      </c>
      <c r="H373" t="s">
        <v>5747</v>
      </c>
      <c r="J373" t="s">
        <v>5748</v>
      </c>
      <c r="K373" t="s">
        <v>5749</v>
      </c>
      <c r="L373" t="s">
        <v>5750</v>
      </c>
      <c r="M373" t="s">
        <v>128</v>
      </c>
      <c r="N373">
        <v>62801</v>
      </c>
      <c r="O373" t="s">
        <v>68</v>
      </c>
      <c r="Q373" t="s">
        <v>5751</v>
      </c>
      <c r="S373" t="s">
        <v>71</v>
      </c>
      <c r="T373" t="s">
        <v>1522</v>
      </c>
      <c r="U373" t="s">
        <v>1523</v>
      </c>
      <c r="V373" t="s">
        <v>1524</v>
      </c>
      <c r="W373" t="s">
        <v>753</v>
      </c>
      <c r="X373" t="s">
        <v>4727</v>
      </c>
      <c r="Y373" t="str">
        <f>"37-3011"</f>
        <v>37-3011</v>
      </c>
      <c r="Z373" t="s">
        <v>454</v>
      </c>
      <c r="AA373">
        <v>561730</v>
      </c>
      <c r="AB373">
        <v>15</v>
      </c>
      <c r="AC373">
        <v>15</v>
      </c>
      <c r="AD373" t="s">
        <v>77</v>
      </c>
      <c r="AE373" t="s">
        <v>78</v>
      </c>
      <c r="AF373">
        <v>35</v>
      </c>
      <c r="AG373" s="3">
        <v>0.29166666666666669</v>
      </c>
      <c r="AH373" s="3">
        <v>0.64583333333333337</v>
      </c>
      <c r="AI373" s="4">
        <v>14.62</v>
      </c>
      <c r="AJ373">
        <v>21.93</v>
      </c>
      <c r="AK373">
        <v>21.93</v>
      </c>
      <c r="AL373" t="s">
        <v>79</v>
      </c>
      <c r="AM373" t="s">
        <v>80</v>
      </c>
      <c r="AO373" t="s">
        <v>81</v>
      </c>
      <c r="AR373" t="s">
        <v>80</v>
      </c>
      <c r="AT373" t="s">
        <v>80</v>
      </c>
      <c r="AW373" t="s">
        <v>80</v>
      </c>
      <c r="AY373" t="s">
        <v>5750</v>
      </c>
      <c r="AZ373" t="s">
        <v>565</v>
      </c>
      <c r="BA373" t="s">
        <v>128</v>
      </c>
      <c r="BB373">
        <v>62801</v>
      </c>
      <c r="BC373" t="s">
        <v>77</v>
      </c>
    </row>
    <row r="374" spans="1:55" x14ac:dyDescent="0.25">
      <c r="A374" t="s">
        <v>6845</v>
      </c>
      <c r="B374" s="1">
        <v>43403</v>
      </c>
      <c r="C374" t="s">
        <v>60</v>
      </c>
      <c r="D374" s="2">
        <v>43376.490798611114</v>
      </c>
      <c r="E374" t="s">
        <v>61</v>
      </c>
      <c r="F374" s="1">
        <v>43466</v>
      </c>
      <c r="G374" s="1">
        <v>43677</v>
      </c>
      <c r="H374" t="s">
        <v>6846</v>
      </c>
      <c r="J374" t="s">
        <v>6847</v>
      </c>
      <c r="L374" t="s">
        <v>1334</v>
      </c>
      <c r="M374" t="s">
        <v>248</v>
      </c>
      <c r="N374">
        <v>97501</v>
      </c>
      <c r="O374" t="s">
        <v>68</v>
      </c>
      <c r="Q374" t="s">
        <v>6848</v>
      </c>
      <c r="S374" t="s">
        <v>71</v>
      </c>
      <c r="T374" t="s">
        <v>250</v>
      </c>
      <c r="U374" t="s">
        <v>579</v>
      </c>
      <c r="V374" t="s">
        <v>580</v>
      </c>
      <c r="W374" t="s">
        <v>253</v>
      </c>
      <c r="X374" t="s">
        <v>254</v>
      </c>
      <c r="Y374" t="str">
        <f>"45-4011"</f>
        <v>45-4011</v>
      </c>
      <c r="Z374" t="s">
        <v>242</v>
      </c>
      <c r="AA374">
        <v>115310</v>
      </c>
      <c r="AB374">
        <v>15</v>
      </c>
      <c r="AC374">
        <v>15</v>
      </c>
      <c r="AD374" t="s">
        <v>77</v>
      </c>
      <c r="AE374" t="s">
        <v>78</v>
      </c>
      <c r="AF374">
        <v>40</v>
      </c>
      <c r="AG374" s="3">
        <v>0.29166666666666669</v>
      </c>
      <c r="AH374" s="3">
        <v>0.64583333333333337</v>
      </c>
      <c r="AI374" s="4">
        <v>11.98</v>
      </c>
      <c r="AJ374">
        <v>17.97</v>
      </c>
      <c r="AK374">
        <v>30.06</v>
      </c>
      <c r="AL374" t="s">
        <v>79</v>
      </c>
      <c r="AM374" t="s">
        <v>80</v>
      </c>
      <c r="AO374" t="s">
        <v>81</v>
      </c>
      <c r="AR374" t="s">
        <v>80</v>
      </c>
      <c r="AT374" t="s">
        <v>80</v>
      </c>
      <c r="AW374" t="s">
        <v>71</v>
      </c>
      <c r="AX374">
        <v>3</v>
      </c>
      <c r="AY374" t="s">
        <v>1334</v>
      </c>
      <c r="AZ374" t="s">
        <v>621</v>
      </c>
      <c r="BA374" t="s">
        <v>248</v>
      </c>
      <c r="BB374">
        <v>97501</v>
      </c>
      <c r="BC374" t="s">
        <v>77</v>
      </c>
    </row>
    <row r="375" spans="1:55" x14ac:dyDescent="0.25">
      <c r="A375" t="s">
        <v>788</v>
      </c>
      <c r="B375" s="1">
        <v>43433</v>
      </c>
      <c r="C375" t="s">
        <v>60</v>
      </c>
      <c r="D375" s="2">
        <v>43407.000011574077</v>
      </c>
      <c r="E375" t="s">
        <v>61</v>
      </c>
      <c r="F375" s="1">
        <v>43497</v>
      </c>
      <c r="G375" s="1">
        <v>43769</v>
      </c>
      <c r="H375" t="s">
        <v>789</v>
      </c>
      <c r="J375" t="s">
        <v>790</v>
      </c>
      <c r="L375" t="s">
        <v>791</v>
      </c>
      <c r="M375" t="s">
        <v>90</v>
      </c>
      <c r="N375">
        <v>78666</v>
      </c>
      <c r="O375" t="s">
        <v>68</v>
      </c>
      <c r="Q375" t="s">
        <v>792</v>
      </c>
      <c r="S375" t="s">
        <v>71</v>
      </c>
      <c r="T375" t="s">
        <v>793</v>
      </c>
      <c r="U375" t="s">
        <v>794</v>
      </c>
      <c r="V375" t="s">
        <v>184</v>
      </c>
      <c r="W375" t="s">
        <v>90</v>
      </c>
      <c r="X375" t="s">
        <v>754</v>
      </c>
      <c r="Y375" t="str">
        <f>"37-3011"</f>
        <v>37-3011</v>
      </c>
      <c r="Z375" t="s">
        <v>454</v>
      </c>
      <c r="AA375">
        <v>561730</v>
      </c>
      <c r="AB375">
        <v>10</v>
      </c>
      <c r="AC375">
        <v>10</v>
      </c>
      <c r="AD375" t="s">
        <v>77</v>
      </c>
      <c r="AE375" t="s">
        <v>96</v>
      </c>
      <c r="AF375">
        <v>40</v>
      </c>
      <c r="AG375" s="3">
        <v>0.29166666666666669</v>
      </c>
      <c r="AH375" s="3">
        <v>0.70833333333333337</v>
      </c>
      <c r="AI375" s="4">
        <v>13.91</v>
      </c>
      <c r="AJ375">
        <v>20.87</v>
      </c>
      <c r="AK375">
        <v>22.5</v>
      </c>
      <c r="AL375" t="s">
        <v>79</v>
      </c>
      <c r="AM375" t="s">
        <v>80</v>
      </c>
      <c r="AO375" t="s">
        <v>81</v>
      </c>
      <c r="AR375" t="s">
        <v>80</v>
      </c>
      <c r="AT375" t="s">
        <v>80</v>
      </c>
      <c r="AW375" t="s">
        <v>80</v>
      </c>
      <c r="AY375" t="s">
        <v>791</v>
      </c>
      <c r="AZ375" t="s">
        <v>795</v>
      </c>
      <c r="BA375" t="s">
        <v>90</v>
      </c>
      <c r="BB375">
        <v>78666</v>
      </c>
      <c r="BC375" t="s">
        <v>77</v>
      </c>
    </row>
    <row r="376" spans="1:55" x14ac:dyDescent="0.25">
      <c r="A376" t="s">
        <v>3767</v>
      </c>
      <c r="B376" s="1">
        <v>43452</v>
      </c>
      <c r="C376" t="s">
        <v>60</v>
      </c>
      <c r="D376" s="2">
        <v>43435.003530092596</v>
      </c>
      <c r="E376" t="s">
        <v>85</v>
      </c>
      <c r="H376" t="s">
        <v>3768</v>
      </c>
      <c r="J376" t="s">
        <v>3769</v>
      </c>
      <c r="L376" t="s">
        <v>1979</v>
      </c>
      <c r="M376" t="s">
        <v>240</v>
      </c>
      <c r="N376">
        <v>30022</v>
      </c>
      <c r="O376" t="s">
        <v>68</v>
      </c>
      <c r="Q376" t="s">
        <v>3770</v>
      </c>
      <c r="S376" t="s">
        <v>71</v>
      </c>
      <c r="T376" t="s">
        <v>889</v>
      </c>
      <c r="U376" t="s">
        <v>890</v>
      </c>
      <c r="V376" t="s">
        <v>184</v>
      </c>
      <c r="W376" t="s">
        <v>90</v>
      </c>
      <c r="X376" t="s">
        <v>3771</v>
      </c>
      <c r="Y376" t="str">
        <f>"47-2051"</f>
        <v>47-2051</v>
      </c>
      <c r="Z376" t="s">
        <v>2580</v>
      </c>
      <c r="AA376">
        <v>238110</v>
      </c>
      <c r="AB376">
        <v>8</v>
      </c>
      <c r="AD376" t="s">
        <v>77</v>
      </c>
      <c r="AE376" t="s">
        <v>96</v>
      </c>
      <c r="AF376">
        <v>40</v>
      </c>
      <c r="AG376" s="3">
        <v>0.29166666666666669</v>
      </c>
      <c r="AH376" s="3">
        <v>0.66666666666666663</v>
      </c>
      <c r="AI376" s="4">
        <v>17.59</v>
      </c>
      <c r="AJ376">
        <v>26.39</v>
      </c>
      <c r="AL376" t="s">
        <v>79</v>
      </c>
      <c r="AM376" t="s">
        <v>80</v>
      </c>
      <c r="AO376" t="s">
        <v>81</v>
      </c>
      <c r="AR376" t="s">
        <v>80</v>
      </c>
      <c r="AT376" t="s">
        <v>80</v>
      </c>
      <c r="AW376" t="s">
        <v>80</v>
      </c>
      <c r="AY376" t="s">
        <v>1979</v>
      </c>
      <c r="AZ376" t="s">
        <v>1982</v>
      </c>
      <c r="BA376" t="s">
        <v>240</v>
      </c>
      <c r="BB376">
        <v>30022</v>
      </c>
      <c r="BC376" t="s">
        <v>77</v>
      </c>
    </row>
    <row r="377" spans="1:55" x14ac:dyDescent="0.25">
      <c r="A377" t="s">
        <v>5803</v>
      </c>
      <c r="B377" s="1">
        <v>43453</v>
      </c>
      <c r="C377" t="s">
        <v>60</v>
      </c>
      <c r="D377" s="2">
        <v>43435.013807870368</v>
      </c>
      <c r="E377" t="s">
        <v>85</v>
      </c>
      <c r="H377" t="s">
        <v>5804</v>
      </c>
      <c r="J377" t="s">
        <v>5805</v>
      </c>
      <c r="L377" t="s">
        <v>5806</v>
      </c>
      <c r="M377" t="s">
        <v>266</v>
      </c>
      <c r="N377">
        <v>2632</v>
      </c>
      <c r="O377" t="s">
        <v>68</v>
      </c>
      <c r="Q377" t="s">
        <v>5807</v>
      </c>
      <c r="S377" t="s">
        <v>71</v>
      </c>
      <c r="T377" t="s">
        <v>182</v>
      </c>
      <c r="U377" t="s">
        <v>908</v>
      </c>
      <c r="V377" t="s">
        <v>184</v>
      </c>
      <c r="W377" t="s">
        <v>90</v>
      </c>
      <c r="X377" t="s">
        <v>754</v>
      </c>
      <c r="Y377" t="str">
        <f>"37-3011"</f>
        <v>37-3011</v>
      </c>
      <c r="Z377" t="s">
        <v>454</v>
      </c>
      <c r="AA377">
        <v>561730</v>
      </c>
      <c r="AB377">
        <v>4</v>
      </c>
      <c r="AD377" t="s">
        <v>77</v>
      </c>
      <c r="AE377" t="s">
        <v>96</v>
      </c>
      <c r="AF377">
        <v>40</v>
      </c>
      <c r="AG377" s="3">
        <v>0.29166666666666669</v>
      </c>
      <c r="AH377" s="3">
        <v>0.66666666666666663</v>
      </c>
      <c r="AI377" s="4">
        <v>17.920000000000002</v>
      </c>
      <c r="AJ377">
        <v>26.88</v>
      </c>
      <c r="AK377">
        <v>27.84</v>
      </c>
      <c r="AL377" t="s">
        <v>79</v>
      </c>
      <c r="AM377" t="s">
        <v>80</v>
      </c>
      <c r="AO377" t="s">
        <v>81</v>
      </c>
      <c r="AR377" t="s">
        <v>80</v>
      </c>
      <c r="AT377" t="s">
        <v>80</v>
      </c>
      <c r="AW377" t="s">
        <v>80</v>
      </c>
      <c r="AY377" t="s">
        <v>5808</v>
      </c>
      <c r="AZ377" t="s">
        <v>5809</v>
      </c>
      <c r="BA377" t="s">
        <v>266</v>
      </c>
      <c r="BB377">
        <v>2601</v>
      </c>
      <c r="BC377" t="s">
        <v>77</v>
      </c>
    </row>
    <row r="378" spans="1:55" x14ac:dyDescent="0.25">
      <c r="A378" t="s">
        <v>4790</v>
      </c>
      <c r="B378" s="1">
        <v>43452</v>
      </c>
      <c r="C378" t="s">
        <v>60</v>
      </c>
      <c r="D378" s="2">
        <v>43435.000520833331</v>
      </c>
      <c r="E378" t="s">
        <v>85</v>
      </c>
      <c r="H378" t="s">
        <v>4791</v>
      </c>
      <c r="J378" t="s">
        <v>4792</v>
      </c>
      <c r="K378" t="s">
        <v>4793</v>
      </c>
      <c r="L378" t="s">
        <v>4794</v>
      </c>
      <c r="M378" t="s">
        <v>773</v>
      </c>
      <c r="N378">
        <v>8010</v>
      </c>
      <c r="O378" t="s">
        <v>68</v>
      </c>
      <c r="Q378" t="s">
        <v>4795</v>
      </c>
      <c r="S378" t="s">
        <v>71</v>
      </c>
      <c r="T378" t="s">
        <v>793</v>
      </c>
      <c r="U378" t="s">
        <v>868</v>
      </c>
      <c r="V378" t="s">
        <v>184</v>
      </c>
      <c r="W378" t="s">
        <v>90</v>
      </c>
      <c r="X378" t="s">
        <v>754</v>
      </c>
      <c r="Y378" t="str">
        <f>"37-3011"</f>
        <v>37-3011</v>
      </c>
      <c r="Z378" t="s">
        <v>454</v>
      </c>
      <c r="AA378">
        <v>561730</v>
      </c>
      <c r="AB378">
        <v>30</v>
      </c>
      <c r="AD378" t="s">
        <v>77</v>
      </c>
      <c r="AE378" t="s">
        <v>96</v>
      </c>
      <c r="AF378">
        <v>40</v>
      </c>
      <c r="AG378" s="3">
        <v>0.29166666666666669</v>
      </c>
      <c r="AH378" s="3">
        <v>0.66666666666666663</v>
      </c>
      <c r="AI378" s="4">
        <v>13.47</v>
      </c>
      <c r="AJ378">
        <v>20.21</v>
      </c>
      <c r="AL378" t="s">
        <v>79</v>
      </c>
      <c r="AM378" t="s">
        <v>80</v>
      </c>
      <c r="AO378" t="s">
        <v>81</v>
      </c>
      <c r="AR378" t="s">
        <v>80</v>
      </c>
      <c r="AT378" t="s">
        <v>80</v>
      </c>
      <c r="AW378" t="s">
        <v>80</v>
      </c>
      <c r="AY378" t="s">
        <v>4794</v>
      </c>
      <c r="AZ378" t="s">
        <v>4636</v>
      </c>
      <c r="BA378" t="s">
        <v>773</v>
      </c>
      <c r="BB378">
        <v>8010</v>
      </c>
      <c r="BC378" t="s">
        <v>77</v>
      </c>
    </row>
    <row r="379" spans="1:55" x14ac:dyDescent="0.25">
      <c r="A379" t="s">
        <v>4808</v>
      </c>
      <c r="B379" s="1">
        <v>43452</v>
      </c>
      <c r="C379" t="s">
        <v>60</v>
      </c>
      <c r="D379" s="2">
        <v>43435.001956018517</v>
      </c>
      <c r="E379" t="s">
        <v>85</v>
      </c>
      <c r="H379" t="s">
        <v>4809</v>
      </c>
      <c r="J379" t="s">
        <v>4810</v>
      </c>
      <c r="K379" t="s">
        <v>4811</v>
      </c>
      <c r="L379" t="s">
        <v>4812</v>
      </c>
      <c r="M379" t="s">
        <v>592</v>
      </c>
      <c r="N379">
        <v>37075</v>
      </c>
      <c r="O379" t="s">
        <v>68</v>
      </c>
      <c r="Q379" t="s">
        <v>4813</v>
      </c>
      <c r="S379" t="s">
        <v>71</v>
      </c>
      <c r="T379" t="s">
        <v>793</v>
      </c>
      <c r="U379" t="s">
        <v>1336</v>
      </c>
      <c r="V379" t="s">
        <v>184</v>
      </c>
      <c r="W379" t="s">
        <v>90</v>
      </c>
      <c r="X379" t="s">
        <v>1646</v>
      </c>
      <c r="Y379" t="str">
        <f>"37-3011"</f>
        <v>37-3011</v>
      </c>
      <c r="Z379" t="s">
        <v>454</v>
      </c>
      <c r="AA379">
        <v>561730</v>
      </c>
      <c r="AB379">
        <v>10</v>
      </c>
      <c r="AD379" t="s">
        <v>77</v>
      </c>
      <c r="AE379" t="s">
        <v>96</v>
      </c>
      <c r="AF379">
        <v>40</v>
      </c>
      <c r="AG379" s="3">
        <v>0.27083333333333331</v>
      </c>
      <c r="AH379" s="3">
        <v>0.6875</v>
      </c>
      <c r="AI379" s="4">
        <v>12.56</v>
      </c>
      <c r="AJ379">
        <v>18.84</v>
      </c>
      <c r="AK379">
        <v>19.2</v>
      </c>
      <c r="AL379" t="s">
        <v>79</v>
      </c>
      <c r="AM379" t="s">
        <v>80</v>
      </c>
      <c r="AO379" t="s">
        <v>81</v>
      </c>
      <c r="AR379" t="s">
        <v>80</v>
      </c>
      <c r="AT379" t="s">
        <v>80</v>
      </c>
      <c r="AW379" t="s">
        <v>80</v>
      </c>
      <c r="AY379" t="s">
        <v>4812</v>
      </c>
      <c r="AZ379" t="s">
        <v>4814</v>
      </c>
      <c r="BA379" t="s">
        <v>592</v>
      </c>
      <c r="BB379">
        <v>37075</v>
      </c>
      <c r="BC379" t="s">
        <v>77</v>
      </c>
    </row>
    <row r="380" spans="1:55" x14ac:dyDescent="0.25">
      <c r="A380" t="s">
        <v>2583</v>
      </c>
      <c r="B380" s="1">
        <v>43452</v>
      </c>
      <c r="C380" t="s">
        <v>60</v>
      </c>
      <c r="D380" s="2">
        <v>43435.001863425925</v>
      </c>
      <c r="E380" t="s">
        <v>85</v>
      </c>
      <c r="H380" t="s">
        <v>2584</v>
      </c>
      <c r="J380" t="s">
        <v>2585</v>
      </c>
      <c r="L380" t="s">
        <v>2144</v>
      </c>
      <c r="M380" t="s">
        <v>479</v>
      </c>
      <c r="N380">
        <v>44321</v>
      </c>
      <c r="O380" t="s">
        <v>68</v>
      </c>
      <c r="Q380" t="s">
        <v>2586</v>
      </c>
      <c r="S380" t="s">
        <v>71</v>
      </c>
      <c r="T380" t="s">
        <v>793</v>
      </c>
      <c r="U380" t="s">
        <v>794</v>
      </c>
      <c r="V380" t="s">
        <v>184</v>
      </c>
      <c r="W380" t="s">
        <v>90</v>
      </c>
      <c r="X380" t="s">
        <v>754</v>
      </c>
      <c r="Y380" t="str">
        <f>"37-3011"</f>
        <v>37-3011</v>
      </c>
      <c r="Z380" t="s">
        <v>454</v>
      </c>
      <c r="AA380">
        <v>561730</v>
      </c>
      <c r="AB380">
        <v>25</v>
      </c>
      <c r="AD380" t="s">
        <v>77</v>
      </c>
      <c r="AE380" t="s">
        <v>96</v>
      </c>
      <c r="AF380">
        <v>40</v>
      </c>
      <c r="AG380" s="3">
        <v>0.33333333333333331</v>
      </c>
      <c r="AH380" s="3">
        <v>0.70833333333333337</v>
      </c>
      <c r="AI380" s="4">
        <v>13.7</v>
      </c>
      <c r="AJ380">
        <v>20.55</v>
      </c>
      <c r="AK380">
        <v>27</v>
      </c>
      <c r="AL380" t="s">
        <v>79</v>
      </c>
      <c r="AM380" t="s">
        <v>80</v>
      </c>
      <c r="AO380" t="s">
        <v>81</v>
      </c>
      <c r="AR380" t="s">
        <v>80</v>
      </c>
      <c r="AT380" t="s">
        <v>80</v>
      </c>
      <c r="AW380" t="s">
        <v>80</v>
      </c>
      <c r="AY380" t="s">
        <v>2144</v>
      </c>
      <c r="AZ380" t="s">
        <v>851</v>
      </c>
      <c r="BA380" t="s">
        <v>479</v>
      </c>
      <c r="BB380">
        <v>44321</v>
      </c>
      <c r="BC380" t="s">
        <v>77</v>
      </c>
    </row>
    <row r="381" spans="1:55" x14ac:dyDescent="0.25">
      <c r="A381" t="s">
        <v>3093</v>
      </c>
      <c r="B381" s="1">
        <v>43388</v>
      </c>
      <c r="C381" t="s">
        <v>60</v>
      </c>
      <c r="D381" s="2">
        <v>43361.705983796295</v>
      </c>
      <c r="E381" t="s">
        <v>130</v>
      </c>
      <c r="F381" s="1">
        <v>43451</v>
      </c>
      <c r="G381" s="1">
        <v>43646</v>
      </c>
      <c r="H381" t="s">
        <v>3094</v>
      </c>
      <c r="I381" t="s">
        <v>3095</v>
      </c>
      <c r="J381" t="s">
        <v>3096</v>
      </c>
      <c r="L381" t="s">
        <v>1777</v>
      </c>
      <c r="M381" t="s">
        <v>261</v>
      </c>
      <c r="N381">
        <v>85253</v>
      </c>
      <c r="O381" t="s">
        <v>68</v>
      </c>
      <c r="Q381" t="s">
        <v>3097</v>
      </c>
      <c r="S381" t="s">
        <v>71</v>
      </c>
      <c r="T381" t="s">
        <v>263</v>
      </c>
      <c r="U381" t="s">
        <v>264</v>
      </c>
      <c r="V381" t="s">
        <v>265</v>
      </c>
      <c r="W381" t="s">
        <v>266</v>
      </c>
      <c r="X381" t="s">
        <v>3098</v>
      </c>
      <c r="Y381" t="str">
        <f>"37-2012"</f>
        <v>37-2012</v>
      </c>
      <c r="Z381" t="s">
        <v>268</v>
      </c>
      <c r="AA381">
        <v>721110</v>
      </c>
      <c r="AB381">
        <v>30</v>
      </c>
      <c r="AC381">
        <v>29</v>
      </c>
      <c r="AD381" t="s">
        <v>77</v>
      </c>
      <c r="AE381" t="s">
        <v>96</v>
      </c>
      <c r="AF381">
        <v>35</v>
      </c>
      <c r="AG381" s="3">
        <v>0.375</v>
      </c>
      <c r="AH381" s="3">
        <v>0.66666666666666663</v>
      </c>
      <c r="AI381" s="4">
        <v>11.44</v>
      </c>
      <c r="AJ381">
        <v>17.16</v>
      </c>
      <c r="AK381">
        <v>19.5</v>
      </c>
      <c r="AL381" t="s">
        <v>79</v>
      </c>
      <c r="AM381" t="s">
        <v>80</v>
      </c>
      <c r="AO381" t="s">
        <v>81</v>
      </c>
      <c r="AR381" t="s">
        <v>80</v>
      </c>
      <c r="AT381" t="s">
        <v>80</v>
      </c>
      <c r="AW381" t="s">
        <v>71</v>
      </c>
      <c r="AX381">
        <v>3</v>
      </c>
      <c r="AY381" t="s">
        <v>1777</v>
      </c>
      <c r="AZ381" t="s">
        <v>269</v>
      </c>
      <c r="BA381" t="s">
        <v>261</v>
      </c>
      <c r="BB381">
        <v>85253</v>
      </c>
      <c r="BC381" t="s">
        <v>83</v>
      </c>
    </row>
    <row r="382" spans="1:55" x14ac:dyDescent="0.25">
      <c r="A382" t="s">
        <v>2628</v>
      </c>
      <c r="B382" s="1">
        <v>43452</v>
      </c>
      <c r="C382" t="s">
        <v>60</v>
      </c>
      <c r="D382" s="2">
        <v>43435.001689814817</v>
      </c>
      <c r="E382" t="s">
        <v>85</v>
      </c>
      <c r="H382" t="s">
        <v>2629</v>
      </c>
      <c r="J382" t="s">
        <v>2630</v>
      </c>
      <c r="L382" t="s">
        <v>2631</v>
      </c>
      <c r="M382" t="s">
        <v>773</v>
      </c>
      <c r="N382">
        <v>7624</v>
      </c>
      <c r="O382" t="s">
        <v>68</v>
      </c>
      <c r="Q382" t="s">
        <v>2632</v>
      </c>
      <c r="S382" t="s">
        <v>71</v>
      </c>
      <c r="T382" t="s">
        <v>182</v>
      </c>
      <c r="U382" t="s">
        <v>908</v>
      </c>
      <c r="V382" t="s">
        <v>184</v>
      </c>
      <c r="W382" t="s">
        <v>90</v>
      </c>
      <c r="X382" t="s">
        <v>754</v>
      </c>
      <c r="Y382" t="str">
        <f>"37-3011"</f>
        <v>37-3011</v>
      </c>
      <c r="Z382" t="s">
        <v>454</v>
      </c>
      <c r="AA382">
        <v>561730</v>
      </c>
      <c r="AB382">
        <v>7</v>
      </c>
      <c r="AD382" t="s">
        <v>77</v>
      </c>
      <c r="AE382" t="s">
        <v>78</v>
      </c>
      <c r="AF382">
        <v>40</v>
      </c>
      <c r="AG382" s="3">
        <v>0.33333333333333331</v>
      </c>
      <c r="AH382" s="3">
        <v>0.70833333333333337</v>
      </c>
      <c r="AI382" s="4">
        <v>16.809999999999999</v>
      </c>
      <c r="AJ382">
        <v>25.22</v>
      </c>
      <c r="AK382">
        <v>25.5</v>
      </c>
      <c r="AL382" t="s">
        <v>79</v>
      </c>
      <c r="AM382" t="s">
        <v>80</v>
      </c>
      <c r="AO382" t="s">
        <v>81</v>
      </c>
      <c r="AR382" t="s">
        <v>80</v>
      </c>
      <c r="AT382" t="s">
        <v>80</v>
      </c>
      <c r="AW382" t="s">
        <v>80</v>
      </c>
      <c r="AY382" t="s">
        <v>2633</v>
      </c>
      <c r="AZ382" t="s">
        <v>2606</v>
      </c>
      <c r="BA382" t="s">
        <v>773</v>
      </c>
      <c r="BB382">
        <v>7647</v>
      </c>
      <c r="BC382" t="s">
        <v>77</v>
      </c>
    </row>
    <row r="383" spans="1:55" x14ac:dyDescent="0.25">
      <c r="A383" t="s">
        <v>2664</v>
      </c>
      <c r="B383" s="1">
        <v>43453</v>
      </c>
      <c r="C383" t="s">
        <v>60</v>
      </c>
      <c r="D383" s="2">
        <v>43435.005300925928</v>
      </c>
      <c r="E383" t="s">
        <v>85</v>
      </c>
      <c r="H383" t="s">
        <v>1332</v>
      </c>
      <c r="J383" t="s">
        <v>1333</v>
      </c>
      <c r="L383" t="s">
        <v>1334</v>
      </c>
      <c r="M383" t="s">
        <v>266</v>
      </c>
      <c r="N383">
        <v>2155</v>
      </c>
      <c r="O383" t="s">
        <v>68</v>
      </c>
      <c r="Q383" t="s">
        <v>1335</v>
      </c>
      <c r="S383" t="s">
        <v>71</v>
      </c>
      <c r="T383" t="s">
        <v>793</v>
      </c>
      <c r="U383" t="s">
        <v>1336</v>
      </c>
      <c r="V383" t="s">
        <v>184</v>
      </c>
      <c r="W383" t="s">
        <v>90</v>
      </c>
      <c r="X383" t="s">
        <v>2665</v>
      </c>
      <c r="Y383" t="str">
        <f>"53-3033"</f>
        <v>53-3033</v>
      </c>
      <c r="Z383" t="s">
        <v>2666</v>
      </c>
      <c r="AA383">
        <v>484210</v>
      </c>
      <c r="AB383">
        <v>10</v>
      </c>
      <c r="AD383" t="s">
        <v>77</v>
      </c>
      <c r="AE383" t="s">
        <v>96</v>
      </c>
      <c r="AF383">
        <v>40</v>
      </c>
      <c r="AG383" s="3">
        <v>0.33333333333333331</v>
      </c>
      <c r="AH383" s="3">
        <v>0.66666666666666663</v>
      </c>
      <c r="AI383" s="4">
        <v>20.059999999999999</v>
      </c>
      <c r="AJ383">
        <v>30.09</v>
      </c>
      <c r="AK383">
        <v>37.5</v>
      </c>
      <c r="AL383" t="s">
        <v>79</v>
      </c>
      <c r="AM383" t="s">
        <v>80</v>
      </c>
      <c r="AO383" t="s">
        <v>81</v>
      </c>
      <c r="AR383" t="s">
        <v>80</v>
      </c>
      <c r="AT383" t="s">
        <v>80</v>
      </c>
      <c r="AW383" t="s">
        <v>80</v>
      </c>
      <c r="AY383" t="s">
        <v>1334</v>
      </c>
      <c r="AZ383" t="s">
        <v>1338</v>
      </c>
      <c r="BA383" t="s">
        <v>266</v>
      </c>
      <c r="BB383">
        <v>2155</v>
      </c>
      <c r="BC383" t="s">
        <v>77</v>
      </c>
    </row>
    <row r="384" spans="1:55" x14ac:dyDescent="0.25">
      <c r="A384" t="s">
        <v>6072</v>
      </c>
      <c r="B384" s="1">
        <v>43405</v>
      </c>
      <c r="C384" t="s">
        <v>60</v>
      </c>
      <c r="D384" s="2">
        <v>43364.688287037039</v>
      </c>
      <c r="E384" t="s">
        <v>115</v>
      </c>
      <c r="H384" t="s">
        <v>6073</v>
      </c>
      <c r="J384" t="s">
        <v>6074</v>
      </c>
      <c r="K384" t="s">
        <v>6075</v>
      </c>
      <c r="L384" t="s">
        <v>6076</v>
      </c>
      <c r="M384" t="s">
        <v>773</v>
      </c>
      <c r="N384">
        <v>8540</v>
      </c>
      <c r="O384" t="s">
        <v>68</v>
      </c>
      <c r="Q384" t="s">
        <v>6077</v>
      </c>
      <c r="S384" t="s">
        <v>71</v>
      </c>
      <c r="T384" t="s">
        <v>6078</v>
      </c>
      <c r="U384" t="s">
        <v>6079</v>
      </c>
      <c r="V384" t="s">
        <v>336</v>
      </c>
      <c r="W384" t="s">
        <v>336</v>
      </c>
      <c r="X384" t="s">
        <v>6080</v>
      </c>
      <c r="Y384" t="str">
        <f>"53-3032"</f>
        <v>53-3032</v>
      </c>
      <c r="Z384" t="s">
        <v>357</v>
      </c>
      <c r="AA384">
        <v>484121</v>
      </c>
      <c r="AB384">
        <v>60</v>
      </c>
      <c r="AD384" t="s">
        <v>77</v>
      </c>
      <c r="AE384" t="s">
        <v>96</v>
      </c>
      <c r="AF384">
        <v>40</v>
      </c>
      <c r="AG384" s="3">
        <v>0.375</v>
      </c>
      <c r="AH384" s="3">
        <v>0.70833333333333337</v>
      </c>
      <c r="AI384" s="4">
        <v>22.09</v>
      </c>
      <c r="AL384" t="s">
        <v>79</v>
      </c>
      <c r="AM384" t="s">
        <v>80</v>
      </c>
      <c r="AO384" t="s">
        <v>81</v>
      </c>
      <c r="AP384" t="s">
        <v>69</v>
      </c>
      <c r="AQ384" t="s">
        <v>69</v>
      </c>
      <c r="AR384" t="s">
        <v>80</v>
      </c>
      <c r="AT384" t="s">
        <v>80</v>
      </c>
      <c r="AW384" t="s">
        <v>71</v>
      </c>
      <c r="AX384">
        <v>6</v>
      </c>
      <c r="AY384" t="s">
        <v>6076</v>
      </c>
      <c r="AZ384" t="s">
        <v>6081</v>
      </c>
      <c r="BA384" t="s">
        <v>773</v>
      </c>
      <c r="BB384">
        <v>8540</v>
      </c>
      <c r="BC384" t="s">
        <v>77</v>
      </c>
    </row>
    <row r="385" spans="1:59" x14ac:dyDescent="0.25">
      <c r="A385" t="s">
        <v>1138</v>
      </c>
      <c r="B385" s="1">
        <v>43441</v>
      </c>
      <c r="C385" t="s">
        <v>60</v>
      </c>
      <c r="D385" s="2">
        <v>43431.372199074074</v>
      </c>
      <c r="E385" t="s">
        <v>85</v>
      </c>
      <c r="H385" t="s">
        <v>1139</v>
      </c>
      <c r="J385" t="s">
        <v>1140</v>
      </c>
      <c r="K385" t="s">
        <v>1141</v>
      </c>
      <c r="L385" t="s">
        <v>1142</v>
      </c>
      <c r="M385" t="s">
        <v>753</v>
      </c>
      <c r="N385">
        <v>24092</v>
      </c>
      <c r="O385" t="s">
        <v>68</v>
      </c>
      <c r="Q385" t="s">
        <v>1143</v>
      </c>
      <c r="S385" t="s">
        <v>71</v>
      </c>
      <c r="T385" t="s">
        <v>889</v>
      </c>
      <c r="U385" t="s">
        <v>890</v>
      </c>
      <c r="V385" t="s">
        <v>184</v>
      </c>
      <c r="W385" t="s">
        <v>90</v>
      </c>
      <c r="X385" t="s">
        <v>754</v>
      </c>
      <c r="Y385" t="str">
        <f>"37-3011"</f>
        <v>37-3011</v>
      </c>
      <c r="Z385" t="s">
        <v>454</v>
      </c>
      <c r="AA385">
        <v>561730</v>
      </c>
      <c r="AB385">
        <v>25</v>
      </c>
      <c r="AD385" t="s">
        <v>77</v>
      </c>
      <c r="AE385" t="s">
        <v>96</v>
      </c>
      <c r="AF385">
        <v>40</v>
      </c>
      <c r="AG385" s="3">
        <v>0.29166666666666669</v>
      </c>
      <c r="AH385" s="3">
        <v>0.72916666666666663</v>
      </c>
      <c r="AI385" s="4">
        <v>12.89</v>
      </c>
      <c r="AJ385">
        <v>19.34</v>
      </c>
      <c r="AK385">
        <v>20.84</v>
      </c>
      <c r="AL385" t="s">
        <v>79</v>
      </c>
      <c r="AM385" t="s">
        <v>80</v>
      </c>
      <c r="AO385" t="s">
        <v>81</v>
      </c>
      <c r="AR385" t="s">
        <v>80</v>
      </c>
      <c r="AT385" t="s">
        <v>80</v>
      </c>
      <c r="AW385" t="s">
        <v>80</v>
      </c>
      <c r="AY385" t="s">
        <v>1142</v>
      </c>
      <c r="AZ385" t="s">
        <v>1144</v>
      </c>
      <c r="BA385" t="s">
        <v>753</v>
      </c>
      <c r="BB385">
        <v>24092</v>
      </c>
      <c r="BC385" t="s">
        <v>77</v>
      </c>
    </row>
    <row r="386" spans="1:59" x14ac:dyDescent="0.25">
      <c r="A386" t="s">
        <v>5824</v>
      </c>
      <c r="B386" s="1">
        <v>43452</v>
      </c>
      <c r="C386" t="s">
        <v>60</v>
      </c>
      <c r="D386" s="2">
        <v>43435.000590277778</v>
      </c>
      <c r="E386" t="s">
        <v>85</v>
      </c>
      <c r="H386" t="s">
        <v>5825</v>
      </c>
      <c r="I386" t="s">
        <v>5826</v>
      </c>
      <c r="J386" t="s">
        <v>5827</v>
      </c>
      <c r="L386" t="s">
        <v>1020</v>
      </c>
      <c r="M386" t="s">
        <v>653</v>
      </c>
      <c r="N386">
        <v>66219</v>
      </c>
      <c r="O386" t="s">
        <v>68</v>
      </c>
      <c r="Q386" t="s">
        <v>5828</v>
      </c>
      <c r="S386" t="s">
        <v>71</v>
      </c>
      <c r="T386" t="s">
        <v>793</v>
      </c>
      <c r="U386" t="s">
        <v>794</v>
      </c>
      <c r="V386" t="s">
        <v>184</v>
      </c>
      <c r="W386" t="s">
        <v>90</v>
      </c>
      <c r="X386" t="s">
        <v>5829</v>
      </c>
      <c r="Y386" t="str">
        <f>"37-3011"</f>
        <v>37-3011</v>
      </c>
      <c r="Z386" t="s">
        <v>454</v>
      </c>
      <c r="AA386">
        <v>561730</v>
      </c>
      <c r="AB386">
        <v>10</v>
      </c>
      <c r="AD386" t="s">
        <v>77</v>
      </c>
      <c r="AE386" t="s">
        <v>96</v>
      </c>
      <c r="AF386">
        <v>40</v>
      </c>
      <c r="AG386" s="3">
        <v>0.29166666666666669</v>
      </c>
      <c r="AH386" s="3">
        <v>0.66666666666666663</v>
      </c>
      <c r="AI386" s="4">
        <v>14.73</v>
      </c>
      <c r="AJ386">
        <v>22.1</v>
      </c>
      <c r="AK386">
        <v>25.5</v>
      </c>
      <c r="AL386" t="s">
        <v>79</v>
      </c>
      <c r="AM386" t="s">
        <v>80</v>
      </c>
      <c r="AO386" t="s">
        <v>81</v>
      </c>
      <c r="AR386" t="s">
        <v>80</v>
      </c>
      <c r="AT386" t="s">
        <v>80</v>
      </c>
      <c r="AW386" t="s">
        <v>80</v>
      </c>
      <c r="AY386" t="s">
        <v>1020</v>
      </c>
      <c r="AZ386" t="s">
        <v>2391</v>
      </c>
      <c r="BA386" t="s">
        <v>653</v>
      </c>
      <c r="BB386">
        <v>66219</v>
      </c>
      <c r="BC386" t="s">
        <v>77</v>
      </c>
    </row>
    <row r="387" spans="1:59" x14ac:dyDescent="0.25">
      <c r="A387" t="s">
        <v>6829</v>
      </c>
      <c r="B387" s="1">
        <v>43377</v>
      </c>
      <c r="C387" t="s">
        <v>60</v>
      </c>
      <c r="D387" s="2">
        <v>43349.687743055554</v>
      </c>
      <c r="E387" t="s">
        <v>61</v>
      </c>
      <c r="F387" s="1">
        <v>43435</v>
      </c>
      <c r="G387" s="1">
        <v>43564</v>
      </c>
      <c r="H387" t="s">
        <v>6830</v>
      </c>
      <c r="I387" t="s">
        <v>6831</v>
      </c>
      <c r="J387" t="s">
        <v>6832</v>
      </c>
      <c r="K387" t="s">
        <v>6833</v>
      </c>
      <c r="L387" t="s">
        <v>850</v>
      </c>
      <c r="M387" t="s">
        <v>67</v>
      </c>
      <c r="N387">
        <v>80424</v>
      </c>
      <c r="O387" t="s">
        <v>68</v>
      </c>
      <c r="Q387" t="s">
        <v>6834</v>
      </c>
      <c r="S387" t="s">
        <v>71</v>
      </c>
      <c r="T387" t="s">
        <v>5661</v>
      </c>
      <c r="U387" t="s">
        <v>376</v>
      </c>
      <c r="V387" t="s">
        <v>377</v>
      </c>
      <c r="W387" t="s">
        <v>119</v>
      </c>
      <c r="X387" t="s">
        <v>558</v>
      </c>
      <c r="Y387" t="str">
        <f>"37-2012"</f>
        <v>37-2012</v>
      </c>
      <c r="Z387" t="s">
        <v>268</v>
      </c>
      <c r="AA387">
        <v>721110</v>
      </c>
      <c r="AB387">
        <v>35</v>
      </c>
      <c r="AC387">
        <v>35</v>
      </c>
      <c r="AD387" t="s">
        <v>77</v>
      </c>
      <c r="AE387" t="s">
        <v>96</v>
      </c>
      <c r="AF387">
        <v>35</v>
      </c>
      <c r="AG387" s="3">
        <v>0.35416666666666669</v>
      </c>
      <c r="AH387" s="3">
        <v>0.64583333333333337</v>
      </c>
      <c r="AI387" s="4">
        <v>14.73</v>
      </c>
      <c r="AJ387">
        <v>22.1</v>
      </c>
      <c r="AL387" t="s">
        <v>79</v>
      </c>
      <c r="AM387" t="s">
        <v>80</v>
      </c>
      <c r="AO387" t="s">
        <v>81</v>
      </c>
      <c r="AR387" t="s">
        <v>80</v>
      </c>
      <c r="AT387" t="s">
        <v>80</v>
      </c>
      <c r="AW387" t="s">
        <v>71</v>
      </c>
      <c r="AX387">
        <v>1</v>
      </c>
      <c r="AY387" t="s">
        <v>850</v>
      </c>
      <c r="AZ387" t="s">
        <v>851</v>
      </c>
      <c r="BA387" t="s">
        <v>67</v>
      </c>
      <c r="BB387">
        <v>80424</v>
      </c>
      <c r="BC387" t="s">
        <v>83</v>
      </c>
    </row>
    <row r="388" spans="1:59" x14ac:dyDescent="0.25">
      <c r="A388" t="s">
        <v>2574</v>
      </c>
      <c r="B388" s="1">
        <v>43451</v>
      </c>
      <c r="C388" t="s">
        <v>60</v>
      </c>
      <c r="D388" s="2">
        <v>43421.000358796293</v>
      </c>
      <c r="E388" t="s">
        <v>85</v>
      </c>
      <c r="H388" t="s">
        <v>2575</v>
      </c>
      <c r="J388" t="s">
        <v>2576</v>
      </c>
      <c r="L388" t="s">
        <v>2577</v>
      </c>
      <c r="M388" t="s">
        <v>240</v>
      </c>
      <c r="N388">
        <v>30041</v>
      </c>
      <c r="O388" t="s">
        <v>68</v>
      </c>
      <c r="Q388" t="s">
        <v>2578</v>
      </c>
      <c r="S388" t="s">
        <v>71</v>
      </c>
      <c r="T388" t="s">
        <v>793</v>
      </c>
      <c r="U388" t="s">
        <v>1336</v>
      </c>
      <c r="V388" t="s">
        <v>184</v>
      </c>
      <c r="W388" t="s">
        <v>90</v>
      </c>
      <c r="X388" t="s">
        <v>2579</v>
      </c>
      <c r="Y388" t="str">
        <f>"47-2051"</f>
        <v>47-2051</v>
      </c>
      <c r="Z388" t="s">
        <v>2580</v>
      </c>
      <c r="AA388">
        <v>238110</v>
      </c>
      <c r="AB388">
        <v>12</v>
      </c>
      <c r="AD388" t="s">
        <v>77</v>
      </c>
      <c r="AE388" t="s">
        <v>96</v>
      </c>
      <c r="AF388">
        <v>40</v>
      </c>
      <c r="AG388" s="3">
        <v>0.29166666666666669</v>
      </c>
      <c r="AH388" s="3">
        <v>0.66666666666666663</v>
      </c>
      <c r="AI388" s="4">
        <v>17.59</v>
      </c>
      <c r="AJ388">
        <v>26.39</v>
      </c>
      <c r="AK388">
        <v>52.5</v>
      </c>
      <c r="AL388" t="s">
        <v>79</v>
      </c>
      <c r="AM388" t="s">
        <v>80</v>
      </c>
      <c r="AO388" t="s">
        <v>81</v>
      </c>
      <c r="AR388" t="s">
        <v>80</v>
      </c>
      <c r="AT388" t="s">
        <v>80</v>
      </c>
      <c r="AW388" t="s">
        <v>71</v>
      </c>
      <c r="AX388">
        <v>3</v>
      </c>
      <c r="AY388" t="s">
        <v>1739</v>
      </c>
      <c r="AZ388" t="s">
        <v>1746</v>
      </c>
      <c r="BA388" t="s">
        <v>240</v>
      </c>
      <c r="BB388">
        <v>30501</v>
      </c>
      <c r="BC388" t="s">
        <v>77</v>
      </c>
    </row>
    <row r="389" spans="1:59" x14ac:dyDescent="0.25">
      <c r="A389" t="s">
        <v>7507</v>
      </c>
      <c r="B389" s="1">
        <v>43452</v>
      </c>
      <c r="C389" t="s">
        <v>60</v>
      </c>
      <c r="D389" s="2">
        <v>43435.001226851855</v>
      </c>
      <c r="E389" t="s">
        <v>85</v>
      </c>
      <c r="H389" t="s">
        <v>7508</v>
      </c>
      <c r="I389" t="s">
        <v>7509</v>
      </c>
      <c r="J389" t="s">
        <v>7510</v>
      </c>
      <c r="K389" t="s">
        <v>7511</v>
      </c>
      <c r="L389" t="s">
        <v>7512</v>
      </c>
      <c r="M389" t="s">
        <v>90</v>
      </c>
      <c r="N389">
        <v>77414</v>
      </c>
      <c r="O389" t="s">
        <v>68</v>
      </c>
      <c r="Q389" t="s">
        <v>7513</v>
      </c>
      <c r="S389" t="s">
        <v>71</v>
      </c>
      <c r="T389" t="s">
        <v>182</v>
      </c>
      <c r="U389" t="s">
        <v>908</v>
      </c>
      <c r="V389" t="s">
        <v>184</v>
      </c>
      <c r="W389" t="s">
        <v>90</v>
      </c>
      <c r="X389" t="s">
        <v>754</v>
      </c>
      <c r="Y389" t="str">
        <f>"37-3011"</f>
        <v>37-3011</v>
      </c>
      <c r="Z389" t="s">
        <v>454</v>
      </c>
      <c r="AA389">
        <v>561730</v>
      </c>
      <c r="AB389">
        <v>18</v>
      </c>
      <c r="AD389" t="s">
        <v>77</v>
      </c>
      <c r="AE389" t="s">
        <v>96</v>
      </c>
      <c r="AF389">
        <v>40</v>
      </c>
      <c r="AG389" s="3">
        <v>0.3125</v>
      </c>
      <c r="AH389" s="3">
        <v>0.6875</v>
      </c>
      <c r="AI389" s="4">
        <v>13.44</v>
      </c>
      <c r="AJ389">
        <v>20.16</v>
      </c>
      <c r="AK389">
        <v>20.91</v>
      </c>
      <c r="AL389" t="s">
        <v>79</v>
      </c>
      <c r="AM389" t="s">
        <v>80</v>
      </c>
      <c r="AO389" t="s">
        <v>81</v>
      </c>
      <c r="AR389" t="s">
        <v>80</v>
      </c>
      <c r="AT389" t="s">
        <v>80</v>
      </c>
      <c r="AW389" t="s">
        <v>80</v>
      </c>
      <c r="AY389" t="s">
        <v>2385</v>
      </c>
      <c r="AZ389" t="s">
        <v>2385</v>
      </c>
      <c r="BA389" t="s">
        <v>90</v>
      </c>
      <c r="BB389">
        <v>77422</v>
      </c>
      <c r="BC389" t="s">
        <v>77</v>
      </c>
    </row>
    <row r="390" spans="1:59" x14ac:dyDescent="0.25">
      <c r="A390" t="s">
        <v>6133</v>
      </c>
      <c r="B390" s="1">
        <v>43383</v>
      </c>
      <c r="C390" t="s">
        <v>60</v>
      </c>
      <c r="D390" s="2">
        <v>43350.581099537034</v>
      </c>
      <c r="E390" t="s">
        <v>130</v>
      </c>
      <c r="F390" s="1">
        <v>43435</v>
      </c>
      <c r="G390" s="1">
        <v>43708</v>
      </c>
      <c r="H390" t="s">
        <v>6134</v>
      </c>
      <c r="J390" t="s">
        <v>6135</v>
      </c>
      <c r="K390" t="s">
        <v>6136</v>
      </c>
      <c r="L390" t="s">
        <v>6137</v>
      </c>
      <c r="M390" t="s">
        <v>409</v>
      </c>
      <c r="N390">
        <v>36732</v>
      </c>
      <c r="O390" t="s">
        <v>68</v>
      </c>
      <c r="Q390" t="s">
        <v>6138</v>
      </c>
      <c r="S390" t="s">
        <v>80</v>
      </c>
      <c r="U390" t="s">
        <v>108</v>
      </c>
      <c r="X390" t="s">
        <v>6139</v>
      </c>
      <c r="Y390" t="str">
        <f>"37-3011"</f>
        <v>37-3011</v>
      </c>
      <c r="Z390" t="s">
        <v>454</v>
      </c>
      <c r="AA390">
        <v>561730</v>
      </c>
      <c r="AB390">
        <v>280</v>
      </c>
      <c r="AC390">
        <v>277</v>
      </c>
      <c r="AD390" t="s">
        <v>77</v>
      </c>
      <c r="AE390" t="s">
        <v>78</v>
      </c>
      <c r="AF390">
        <v>40</v>
      </c>
      <c r="AG390" s="3">
        <v>0.29166666666666669</v>
      </c>
      <c r="AH390" s="3">
        <v>0.70833333333333337</v>
      </c>
      <c r="AI390" s="4">
        <v>11.29</v>
      </c>
      <c r="AJ390">
        <v>16.940000000000001</v>
      </c>
      <c r="AM390" t="s">
        <v>80</v>
      </c>
      <c r="AO390" t="s">
        <v>81</v>
      </c>
      <c r="AR390" t="s">
        <v>80</v>
      </c>
      <c r="AT390" t="s">
        <v>80</v>
      </c>
      <c r="AW390" t="s">
        <v>80</v>
      </c>
      <c r="AY390" t="s">
        <v>6137</v>
      </c>
      <c r="AZ390" t="s">
        <v>3961</v>
      </c>
      <c r="BA390" t="s">
        <v>409</v>
      </c>
      <c r="BB390">
        <v>36732</v>
      </c>
      <c r="BC390" t="s">
        <v>77</v>
      </c>
      <c r="BD390" t="s">
        <v>6140</v>
      </c>
      <c r="BG390" s="1">
        <v>43414</v>
      </c>
    </row>
    <row r="391" spans="1:59" x14ac:dyDescent="0.25">
      <c r="A391" t="s">
        <v>7641</v>
      </c>
      <c r="B391" s="1">
        <v>43397</v>
      </c>
      <c r="C391" t="s">
        <v>60</v>
      </c>
      <c r="D391" s="2">
        <v>43350.782187500001</v>
      </c>
      <c r="E391" t="s">
        <v>61</v>
      </c>
      <c r="F391" s="1">
        <v>43425</v>
      </c>
      <c r="G391" s="1">
        <v>43789</v>
      </c>
      <c r="H391" t="s">
        <v>7642</v>
      </c>
      <c r="J391" t="s">
        <v>7643</v>
      </c>
      <c r="L391" t="s">
        <v>7644</v>
      </c>
      <c r="M391" t="s">
        <v>119</v>
      </c>
      <c r="N391">
        <v>33403</v>
      </c>
      <c r="O391" t="s">
        <v>68</v>
      </c>
      <c r="Q391" t="s">
        <v>7645</v>
      </c>
      <c r="S391" t="s">
        <v>71</v>
      </c>
      <c r="T391" t="s">
        <v>7646</v>
      </c>
      <c r="U391" t="s">
        <v>7647</v>
      </c>
      <c r="V391" t="s">
        <v>7648</v>
      </c>
      <c r="W391" t="s">
        <v>119</v>
      </c>
      <c r="X391" t="s">
        <v>7649</v>
      </c>
      <c r="Y391" t="str">
        <f>"27-3042"</f>
        <v>27-3042</v>
      </c>
      <c r="Z391" t="s">
        <v>7650</v>
      </c>
      <c r="AA391">
        <v>623220</v>
      </c>
      <c r="AB391">
        <v>1</v>
      </c>
      <c r="AC391">
        <v>1</v>
      </c>
      <c r="AD391" t="s">
        <v>77</v>
      </c>
      <c r="AE391" t="s">
        <v>438</v>
      </c>
      <c r="AF391">
        <v>40</v>
      </c>
      <c r="AG391" s="3">
        <v>0.375</v>
      </c>
      <c r="AH391" s="3">
        <v>0.75</v>
      </c>
      <c r="AI391" s="4">
        <v>28.4</v>
      </c>
      <c r="AL391" t="s">
        <v>79</v>
      </c>
      <c r="AM391" t="s">
        <v>80</v>
      </c>
      <c r="AO391" t="s">
        <v>4423</v>
      </c>
      <c r="AQ391" t="s">
        <v>7651</v>
      </c>
      <c r="AR391" t="s">
        <v>80</v>
      </c>
      <c r="AT391" t="s">
        <v>80</v>
      </c>
      <c r="AW391" t="s">
        <v>71</v>
      </c>
      <c r="AX391">
        <v>24</v>
      </c>
      <c r="AY391" t="s">
        <v>7644</v>
      </c>
      <c r="AZ391" t="s">
        <v>1765</v>
      </c>
      <c r="BA391" t="s">
        <v>119</v>
      </c>
      <c r="BB391">
        <v>33403</v>
      </c>
      <c r="BC391" t="s">
        <v>83</v>
      </c>
    </row>
    <row r="392" spans="1:59" x14ac:dyDescent="0.25">
      <c r="A392" t="s">
        <v>5079</v>
      </c>
      <c r="B392" s="1">
        <v>43409</v>
      </c>
      <c r="C392" t="s">
        <v>60</v>
      </c>
      <c r="D392" s="2">
        <v>43386.000208333331</v>
      </c>
      <c r="E392" t="s">
        <v>61</v>
      </c>
      <c r="F392" s="1">
        <v>43476</v>
      </c>
      <c r="G392" s="1">
        <v>43772</v>
      </c>
      <c r="H392" t="s">
        <v>5080</v>
      </c>
      <c r="I392" t="s">
        <v>5081</v>
      </c>
      <c r="J392" t="s">
        <v>5082</v>
      </c>
      <c r="L392" t="s">
        <v>309</v>
      </c>
      <c r="M392" t="s">
        <v>303</v>
      </c>
      <c r="N392">
        <v>93721</v>
      </c>
      <c r="O392" t="s">
        <v>68</v>
      </c>
      <c r="Q392" t="s">
        <v>5083</v>
      </c>
      <c r="S392" t="s">
        <v>71</v>
      </c>
      <c r="T392" t="s">
        <v>315</v>
      </c>
      <c r="U392" t="s">
        <v>471</v>
      </c>
      <c r="V392" t="s">
        <v>317</v>
      </c>
      <c r="W392" t="s">
        <v>90</v>
      </c>
      <c r="X392" t="s">
        <v>165</v>
      </c>
      <c r="Y392" t="str">
        <f>"39-3091"</f>
        <v>39-3091</v>
      </c>
      <c r="Z392" t="s">
        <v>166</v>
      </c>
      <c r="AA392">
        <v>713990</v>
      </c>
      <c r="AB392">
        <v>12</v>
      </c>
      <c r="AC392">
        <v>12</v>
      </c>
      <c r="AD392" t="s">
        <v>77</v>
      </c>
      <c r="AE392" t="s">
        <v>78</v>
      </c>
      <c r="AF392">
        <v>35</v>
      </c>
      <c r="AG392" s="3">
        <v>0.41666666666666669</v>
      </c>
      <c r="AH392" s="3">
        <v>0.75</v>
      </c>
      <c r="AI392" s="4">
        <v>11.05</v>
      </c>
      <c r="AJ392">
        <v>16.579999999999998</v>
      </c>
      <c r="AK392">
        <v>21.47</v>
      </c>
      <c r="AL392" t="s">
        <v>79</v>
      </c>
      <c r="AM392" t="s">
        <v>80</v>
      </c>
      <c r="AO392" t="s">
        <v>81</v>
      </c>
      <c r="AR392" t="s">
        <v>80</v>
      </c>
      <c r="AT392" t="s">
        <v>80</v>
      </c>
      <c r="AW392" t="s">
        <v>80</v>
      </c>
      <c r="AY392" t="s">
        <v>309</v>
      </c>
      <c r="AZ392" t="s">
        <v>309</v>
      </c>
      <c r="BA392" t="s">
        <v>303</v>
      </c>
      <c r="BB392">
        <v>93721</v>
      </c>
      <c r="BC392" t="s">
        <v>77</v>
      </c>
    </row>
    <row r="393" spans="1:59" x14ac:dyDescent="0.25">
      <c r="A393" t="s">
        <v>7492</v>
      </c>
      <c r="B393" s="1">
        <v>43452</v>
      </c>
      <c r="C393" t="s">
        <v>60</v>
      </c>
      <c r="D393" s="2">
        <v>43435.002662037034</v>
      </c>
      <c r="E393" t="s">
        <v>85</v>
      </c>
      <c r="H393" t="s">
        <v>7493</v>
      </c>
      <c r="J393" t="s">
        <v>7494</v>
      </c>
      <c r="L393" t="s">
        <v>4462</v>
      </c>
      <c r="M393" t="s">
        <v>324</v>
      </c>
      <c r="N393">
        <v>72202</v>
      </c>
      <c r="O393" t="s">
        <v>68</v>
      </c>
      <c r="Q393" t="s">
        <v>7495</v>
      </c>
      <c r="S393" t="s">
        <v>71</v>
      </c>
      <c r="T393" t="s">
        <v>182</v>
      </c>
      <c r="U393" t="s">
        <v>908</v>
      </c>
      <c r="V393" t="s">
        <v>184</v>
      </c>
      <c r="W393" t="s">
        <v>90</v>
      </c>
      <c r="X393" t="s">
        <v>754</v>
      </c>
      <c r="Y393" t="str">
        <f>"37-3011"</f>
        <v>37-3011</v>
      </c>
      <c r="Z393" t="s">
        <v>454</v>
      </c>
      <c r="AA393">
        <v>561730</v>
      </c>
      <c r="AB393">
        <v>18</v>
      </c>
      <c r="AD393" t="s">
        <v>77</v>
      </c>
      <c r="AE393" t="s">
        <v>96</v>
      </c>
      <c r="AF393">
        <v>40</v>
      </c>
      <c r="AG393" s="3">
        <v>0.29166666666666669</v>
      </c>
      <c r="AH393" s="3">
        <v>0.64583333333333337</v>
      </c>
      <c r="AI393" s="4">
        <v>11.86</v>
      </c>
      <c r="AJ393">
        <v>17.79</v>
      </c>
      <c r="AK393">
        <v>19.5</v>
      </c>
      <c r="AL393" t="s">
        <v>79</v>
      </c>
      <c r="AM393" t="s">
        <v>80</v>
      </c>
      <c r="AO393" t="s">
        <v>81</v>
      </c>
      <c r="AR393" t="s">
        <v>80</v>
      </c>
      <c r="AT393" t="s">
        <v>80</v>
      </c>
      <c r="AW393" t="s">
        <v>80</v>
      </c>
      <c r="AY393" t="s">
        <v>4462</v>
      </c>
      <c r="AZ393" t="s">
        <v>4464</v>
      </c>
      <c r="BA393" t="s">
        <v>324</v>
      </c>
      <c r="BB393">
        <v>72211</v>
      </c>
      <c r="BC393" t="s">
        <v>77</v>
      </c>
    </row>
    <row r="394" spans="1:59" x14ac:dyDescent="0.25">
      <c r="A394" t="s">
        <v>6216</v>
      </c>
      <c r="B394" s="1">
        <v>43389</v>
      </c>
      <c r="C394" t="s">
        <v>60</v>
      </c>
      <c r="D394" s="2">
        <v>43362.371539351851</v>
      </c>
      <c r="E394" t="s">
        <v>61</v>
      </c>
      <c r="F394" s="1">
        <v>43452</v>
      </c>
      <c r="G394" s="1">
        <v>43756</v>
      </c>
      <c r="H394" t="s">
        <v>6217</v>
      </c>
      <c r="I394" t="s">
        <v>6218</v>
      </c>
      <c r="J394" t="s">
        <v>6219</v>
      </c>
      <c r="K394" t="s">
        <v>6220</v>
      </c>
      <c r="L394" t="s">
        <v>6221</v>
      </c>
      <c r="M394" t="s">
        <v>545</v>
      </c>
      <c r="N394">
        <v>59758</v>
      </c>
      <c r="O394" t="s">
        <v>68</v>
      </c>
      <c r="P394" t="s">
        <v>104</v>
      </c>
      <c r="Q394" t="s">
        <v>6222</v>
      </c>
      <c r="S394" t="s">
        <v>71</v>
      </c>
      <c r="T394" t="s">
        <v>3811</v>
      </c>
      <c r="U394" t="s">
        <v>1057</v>
      </c>
      <c r="V394" t="s">
        <v>906</v>
      </c>
      <c r="W394" t="s">
        <v>753</v>
      </c>
      <c r="X394" t="s">
        <v>2982</v>
      </c>
      <c r="Y394" t="str">
        <f>"37-2012"</f>
        <v>37-2012</v>
      </c>
      <c r="Z394" t="s">
        <v>268</v>
      </c>
      <c r="AA394">
        <v>721110</v>
      </c>
      <c r="AB394">
        <v>8</v>
      </c>
      <c r="AC394">
        <v>8</v>
      </c>
      <c r="AD394" t="s">
        <v>77</v>
      </c>
      <c r="AE394" t="s">
        <v>96</v>
      </c>
      <c r="AF394">
        <v>35</v>
      </c>
      <c r="AG394" s="3">
        <v>0.33333333333333331</v>
      </c>
      <c r="AH394" s="3">
        <v>0.64583333333333337</v>
      </c>
      <c r="AI394" s="4">
        <v>11.39</v>
      </c>
      <c r="AJ394">
        <v>17.09</v>
      </c>
      <c r="AL394" t="s">
        <v>79</v>
      </c>
      <c r="AM394" t="s">
        <v>80</v>
      </c>
      <c r="AO394" t="s">
        <v>81</v>
      </c>
      <c r="AP394" t="s">
        <v>104</v>
      </c>
      <c r="AQ394" t="s">
        <v>104</v>
      </c>
      <c r="AR394" t="s">
        <v>80</v>
      </c>
      <c r="AT394" t="s">
        <v>80</v>
      </c>
      <c r="AW394" t="s">
        <v>80</v>
      </c>
      <c r="AY394" t="s">
        <v>6221</v>
      </c>
      <c r="AZ394" t="s">
        <v>936</v>
      </c>
      <c r="BA394" t="s">
        <v>545</v>
      </c>
      <c r="BB394">
        <v>59758</v>
      </c>
      <c r="BC394" t="s">
        <v>83</v>
      </c>
    </row>
    <row r="395" spans="1:59" x14ac:dyDescent="0.25">
      <c r="A395" t="s">
        <v>4258</v>
      </c>
      <c r="B395" s="1">
        <v>43437</v>
      </c>
      <c r="C395" t="s">
        <v>60</v>
      </c>
      <c r="D395" s="2">
        <v>43383.600613425922</v>
      </c>
      <c r="E395" t="s">
        <v>115</v>
      </c>
      <c r="H395" t="s">
        <v>4259</v>
      </c>
      <c r="J395" t="s">
        <v>2510</v>
      </c>
      <c r="K395" t="s">
        <v>4260</v>
      </c>
      <c r="L395" t="s">
        <v>2511</v>
      </c>
      <c r="M395" t="s">
        <v>332</v>
      </c>
      <c r="N395">
        <v>40358</v>
      </c>
      <c r="O395" t="s">
        <v>68</v>
      </c>
      <c r="Q395" t="s">
        <v>4261</v>
      </c>
      <c r="S395" t="s">
        <v>71</v>
      </c>
      <c r="T395" t="s">
        <v>857</v>
      </c>
      <c r="U395" t="s">
        <v>858</v>
      </c>
      <c r="V395" t="s">
        <v>859</v>
      </c>
      <c r="W395" t="s">
        <v>332</v>
      </c>
      <c r="X395" t="s">
        <v>666</v>
      </c>
      <c r="Y395" t="str">
        <f>"47-2061"</f>
        <v>47-2061</v>
      </c>
      <c r="Z395" t="s">
        <v>92</v>
      </c>
      <c r="AA395">
        <v>561730</v>
      </c>
      <c r="AB395">
        <v>10</v>
      </c>
      <c r="AD395" t="s">
        <v>77</v>
      </c>
      <c r="AE395" t="s">
        <v>96</v>
      </c>
      <c r="AF395">
        <v>35</v>
      </c>
      <c r="AG395" s="3">
        <v>0.33333333333333331</v>
      </c>
      <c r="AH395" s="3">
        <v>0.66666666666666663</v>
      </c>
      <c r="AI395" s="4">
        <v>16.149999999999999</v>
      </c>
      <c r="AJ395">
        <v>24.23</v>
      </c>
      <c r="AK395">
        <v>24.23</v>
      </c>
      <c r="AL395" t="s">
        <v>79</v>
      </c>
      <c r="AM395" t="s">
        <v>80</v>
      </c>
      <c r="AO395" t="s">
        <v>81</v>
      </c>
      <c r="AP395" t="s">
        <v>69</v>
      </c>
      <c r="AQ395" t="s">
        <v>69</v>
      </c>
      <c r="AR395" t="s">
        <v>80</v>
      </c>
      <c r="AT395" t="s">
        <v>80</v>
      </c>
      <c r="AW395" t="s">
        <v>80</v>
      </c>
      <c r="AY395" t="s">
        <v>2511</v>
      </c>
      <c r="AZ395" t="s">
        <v>2514</v>
      </c>
      <c r="BA395" t="s">
        <v>332</v>
      </c>
      <c r="BB395">
        <v>40358</v>
      </c>
      <c r="BC395" t="s">
        <v>77</v>
      </c>
    </row>
    <row r="396" spans="1:59" x14ac:dyDescent="0.25">
      <c r="A396" t="s">
        <v>7284</v>
      </c>
      <c r="B396" s="1">
        <v>43455</v>
      </c>
      <c r="C396" t="s">
        <v>60</v>
      </c>
      <c r="D396" s="2">
        <v>43435.001064814816</v>
      </c>
      <c r="E396" t="s">
        <v>85</v>
      </c>
      <c r="H396" t="s">
        <v>7285</v>
      </c>
      <c r="J396" t="s">
        <v>7286</v>
      </c>
      <c r="K396" t="s">
        <v>7287</v>
      </c>
      <c r="L396" t="s">
        <v>7288</v>
      </c>
      <c r="M396" t="s">
        <v>90</v>
      </c>
      <c r="N396">
        <v>77619</v>
      </c>
      <c r="O396" t="s">
        <v>68</v>
      </c>
      <c r="Q396" t="s">
        <v>7289</v>
      </c>
      <c r="S396" t="s">
        <v>71</v>
      </c>
      <c r="T396" t="s">
        <v>793</v>
      </c>
      <c r="U396" t="s">
        <v>794</v>
      </c>
      <c r="V396" t="s">
        <v>184</v>
      </c>
      <c r="W396" t="s">
        <v>90</v>
      </c>
      <c r="X396" t="s">
        <v>3771</v>
      </c>
      <c r="Y396" t="str">
        <f>"47-2051"</f>
        <v>47-2051</v>
      </c>
      <c r="Z396" t="s">
        <v>2580</v>
      </c>
      <c r="AA396">
        <v>238110</v>
      </c>
      <c r="AB396">
        <v>10</v>
      </c>
      <c r="AD396" t="s">
        <v>77</v>
      </c>
      <c r="AE396" t="s">
        <v>96</v>
      </c>
      <c r="AF396">
        <v>40</v>
      </c>
      <c r="AG396" s="3">
        <v>0.29166666666666669</v>
      </c>
      <c r="AH396" s="3">
        <v>0.64583333333333337</v>
      </c>
      <c r="AI396" s="4">
        <v>19.45</v>
      </c>
      <c r="AJ396">
        <v>29.18</v>
      </c>
      <c r="AL396" t="s">
        <v>79</v>
      </c>
      <c r="AM396" t="s">
        <v>80</v>
      </c>
      <c r="AO396" t="s">
        <v>81</v>
      </c>
      <c r="AR396" t="s">
        <v>80</v>
      </c>
      <c r="AT396" t="s">
        <v>80</v>
      </c>
      <c r="AW396" t="s">
        <v>80</v>
      </c>
      <c r="AY396" t="s">
        <v>7288</v>
      </c>
      <c r="AZ396" t="s">
        <v>278</v>
      </c>
      <c r="BA396" t="s">
        <v>90</v>
      </c>
      <c r="BB396">
        <v>77619</v>
      </c>
      <c r="BC396" t="s">
        <v>77</v>
      </c>
    </row>
    <row r="397" spans="1:59" x14ac:dyDescent="0.25">
      <c r="A397" t="s">
        <v>289</v>
      </c>
      <c r="B397" s="1">
        <v>43384</v>
      </c>
      <c r="C397" t="s">
        <v>60</v>
      </c>
      <c r="D397" s="2">
        <v>43354.606770833336</v>
      </c>
      <c r="E397" t="s">
        <v>61</v>
      </c>
      <c r="F397" s="1">
        <v>43430</v>
      </c>
      <c r="G397" s="1">
        <v>43661</v>
      </c>
      <c r="H397" t="s">
        <v>290</v>
      </c>
      <c r="J397" t="s">
        <v>291</v>
      </c>
      <c r="L397" t="s">
        <v>292</v>
      </c>
      <c r="M397" t="s">
        <v>99</v>
      </c>
      <c r="N397">
        <v>70764</v>
      </c>
      <c r="O397" t="s">
        <v>68</v>
      </c>
      <c r="P397" t="s">
        <v>293</v>
      </c>
      <c r="Q397" t="s">
        <v>294</v>
      </c>
      <c r="S397" t="s">
        <v>71</v>
      </c>
      <c r="T397" t="s">
        <v>295</v>
      </c>
      <c r="U397" t="s">
        <v>296</v>
      </c>
      <c r="V397" t="s">
        <v>297</v>
      </c>
      <c r="W397" t="s">
        <v>99</v>
      </c>
      <c r="X397" t="s">
        <v>298</v>
      </c>
      <c r="Y397" t="str">
        <f>"53-7062"</f>
        <v>53-7062</v>
      </c>
      <c r="Z397" t="s">
        <v>186</v>
      </c>
      <c r="AA397">
        <v>311710</v>
      </c>
      <c r="AB397">
        <v>35</v>
      </c>
      <c r="AC397">
        <v>35</v>
      </c>
      <c r="AD397" t="s">
        <v>77</v>
      </c>
      <c r="AE397" t="s">
        <v>78</v>
      </c>
      <c r="AF397">
        <v>35</v>
      </c>
      <c r="AG397" s="3">
        <v>0.25</v>
      </c>
      <c r="AH397" s="3">
        <v>0.625</v>
      </c>
      <c r="AI397" s="4">
        <v>8.33</v>
      </c>
      <c r="AJ397">
        <v>12.5</v>
      </c>
      <c r="AK397">
        <v>12.5</v>
      </c>
      <c r="AL397" t="s">
        <v>79</v>
      </c>
      <c r="AM397" t="s">
        <v>80</v>
      </c>
      <c r="AO397" t="s">
        <v>81</v>
      </c>
      <c r="AR397" t="s">
        <v>80</v>
      </c>
      <c r="AT397" t="s">
        <v>80</v>
      </c>
      <c r="AW397" t="s">
        <v>71</v>
      </c>
      <c r="AX397">
        <v>1</v>
      </c>
      <c r="AY397" t="s">
        <v>292</v>
      </c>
      <c r="AZ397" t="s">
        <v>293</v>
      </c>
      <c r="BA397" t="s">
        <v>99</v>
      </c>
      <c r="BB397">
        <v>70764</v>
      </c>
      <c r="BC397" t="s">
        <v>83</v>
      </c>
    </row>
    <row r="398" spans="1:59" x14ac:dyDescent="0.25">
      <c r="A398" t="s">
        <v>1095</v>
      </c>
      <c r="B398" s="1">
        <v>43448</v>
      </c>
      <c r="C398" t="s">
        <v>60</v>
      </c>
      <c r="D398" s="2">
        <v>43437.812627314815</v>
      </c>
      <c r="E398" t="s">
        <v>85</v>
      </c>
      <c r="H398" t="s">
        <v>1096</v>
      </c>
      <c r="I398" t="s">
        <v>69</v>
      </c>
      <c r="J398" t="s">
        <v>1097</v>
      </c>
      <c r="K398" t="s">
        <v>69</v>
      </c>
      <c r="L398" t="s">
        <v>1098</v>
      </c>
      <c r="M398" t="s">
        <v>1099</v>
      </c>
      <c r="N398">
        <v>84401</v>
      </c>
      <c r="O398" t="s">
        <v>68</v>
      </c>
      <c r="P398" t="s">
        <v>69</v>
      </c>
      <c r="Q398" t="s">
        <v>1100</v>
      </c>
      <c r="S398" t="s">
        <v>71</v>
      </c>
      <c r="T398" t="s">
        <v>1101</v>
      </c>
      <c r="U398" t="s">
        <v>1102</v>
      </c>
      <c r="V398" t="s">
        <v>1103</v>
      </c>
      <c r="W398" t="s">
        <v>1099</v>
      </c>
      <c r="X398" t="s">
        <v>1104</v>
      </c>
      <c r="Y398" t="str">
        <f>"37-3011"</f>
        <v>37-3011</v>
      </c>
      <c r="Z398" t="s">
        <v>454</v>
      </c>
      <c r="AA398">
        <v>561730</v>
      </c>
      <c r="AB398">
        <v>5</v>
      </c>
      <c r="AD398" t="s">
        <v>77</v>
      </c>
      <c r="AE398" t="s">
        <v>78</v>
      </c>
      <c r="AF398">
        <v>40</v>
      </c>
      <c r="AG398" s="3">
        <v>0.33333333333333331</v>
      </c>
      <c r="AH398" s="3">
        <v>0.70833333333333337</v>
      </c>
      <c r="AI398" s="4">
        <v>13.52</v>
      </c>
      <c r="AJ398">
        <v>20.28</v>
      </c>
      <c r="AK398">
        <v>20.28</v>
      </c>
      <c r="AL398" t="s">
        <v>79</v>
      </c>
      <c r="AM398" t="s">
        <v>80</v>
      </c>
      <c r="AO398" t="s">
        <v>81</v>
      </c>
      <c r="AP398" t="s">
        <v>111</v>
      </c>
      <c r="AQ398" t="s">
        <v>111</v>
      </c>
      <c r="AR398" t="s">
        <v>80</v>
      </c>
      <c r="AT398" t="s">
        <v>80</v>
      </c>
      <c r="AW398" t="s">
        <v>80</v>
      </c>
      <c r="AY398" t="s">
        <v>1098</v>
      </c>
      <c r="AZ398" t="s">
        <v>1105</v>
      </c>
      <c r="BA398" t="s">
        <v>1099</v>
      </c>
      <c r="BB398">
        <v>84401</v>
      </c>
      <c r="BC398" t="s">
        <v>77</v>
      </c>
    </row>
    <row r="399" spans="1:59" x14ac:dyDescent="0.25">
      <c r="A399" t="s">
        <v>1637</v>
      </c>
      <c r="B399" s="1">
        <v>43384</v>
      </c>
      <c r="C399" t="s">
        <v>60</v>
      </c>
      <c r="D399" s="2">
        <v>43361.814027777778</v>
      </c>
      <c r="E399" t="s">
        <v>85</v>
      </c>
      <c r="H399" t="s">
        <v>1638</v>
      </c>
      <c r="I399" t="s">
        <v>1639</v>
      </c>
      <c r="J399" t="s">
        <v>1640</v>
      </c>
      <c r="K399" t="s">
        <v>1641</v>
      </c>
      <c r="L399" t="s">
        <v>1642</v>
      </c>
      <c r="M399" t="s">
        <v>90</v>
      </c>
      <c r="N399">
        <v>76903</v>
      </c>
      <c r="O399" t="s">
        <v>68</v>
      </c>
      <c r="Q399" t="s">
        <v>1643</v>
      </c>
      <c r="S399" t="s">
        <v>71</v>
      </c>
      <c r="T399" t="s">
        <v>1644</v>
      </c>
      <c r="U399" t="s">
        <v>1645</v>
      </c>
      <c r="V399" t="s">
        <v>220</v>
      </c>
      <c r="W399" t="s">
        <v>90</v>
      </c>
      <c r="X399" t="s">
        <v>1646</v>
      </c>
      <c r="Y399" t="str">
        <f>"35-3021"</f>
        <v>35-3021</v>
      </c>
      <c r="Z399" t="s">
        <v>515</v>
      </c>
      <c r="AA399">
        <v>722513</v>
      </c>
      <c r="AB399">
        <v>75</v>
      </c>
      <c r="AD399" t="s">
        <v>77</v>
      </c>
      <c r="AE399" t="s">
        <v>438</v>
      </c>
      <c r="AF399">
        <v>35</v>
      </c>
      <c r="AG399" s="3">
        <v>0</v>
      </c>
      <c r="AH399" s="3">
        <v>0</v>
      </c>
      <c r="AI399" s="4">
        <v>9.6999999999999993</v>
      </c>
      <c r="AL399" t="s">
        <v>79</v>
      </c>
      <c r="AM399" t="s">
        <v>80</v>
      </c>
      <c r="AO399" t="s">
        <v>81</v>
      </c>
      <c r="AR399" t="s">
        <v>80</v>
      </c>
      <c r="AT399" t="s">
        <v>80</v>
      </c>
      <c r="AW399" t="s">
        <v>80</v>
      </c>
      <c r="AY399" t="s">
        <v>1642</v>
      </c>
      <c r="AZ399" t="s">
        <v>1647</v>
      </c>
      <c r="BA399" t="s">
        <v>90</v>
      </c>
      <c r="BB399">
        <v>76904</v>
      </c>
      <c r="BC399" t="s">
        <v>77</v>
      </c>
    </row>
    <row r="400" spans="1:59" x14ac:dyDescent="0.25">
      <c r="A400" t="s">
        <v>6677</v>
      </c>
      <c r="B400" s="1">
        <v>43438</v>
      </c>
      <c r="C400" t="s">
        <v>60</v>
      </c>
      <c r="D400" s="2">
        <v>43407.005752314813</v>
      </c>
      <c r="E400" t="s">
        <v>61</v>
      </c>
      <c r="F400" s="1">
        <v>43497</v>
      </c>
      <c r="G400" s="1">
        <v>43800</v>
      </c>
      <c r="H400" t="s">
        <v>6678</v>
      </c>
      <c r="J400" t="s">
        <v>6679</v>
      </c>
      <c r="L400" t="s">
        <v>216</v>
      </c>
      <c r="M400" t="s">
        <v>90</v>
      </c>
      <c r="N400">
        <v>75229</v>
      </c>
      <c r="O400" t="s">
        <v>68</v>
      </c>
      <c r="Q400" t="s">
        <v>6680</v>
      </c>
      <c r="S400" t="s">
        <v>71</v>
      </c>
      <c r="T400" t="s">
        <v>315</v>
      </c>
      <c r="U400" t="s">
        <v>316</v>
      </c>
      <c r="V400" t="s">
        <v>317</v>
      </c>
      <c r="W400" t="s">
        <v>90</v>
      </c>
      <c r="X400" t="s">
        <v>754</v>
      </c>
      <c r="Y400" t="str">
        <f>"37-3011"</f>
        <v>37-3011</v>
      </c>
      <c r="Z400" t="s">
        <v>454</v>
      </c>
      <c r="AA400">
        <v>561730</v>
      </c>
      <c r="AB400">
        <v>120</v>
      </c>
      <c r="AC400">
        <v>120</v>
      </c>
      <c r="AD400" t="s">
        <v>77</v>
      </c>
      <c r="AE400" t="s">
        <v>96</v>
      </c>
      <c r="AF400">
        <v>35</v>
      </c>
      <c r="AG400" s="3">
        <v>0.3125</v>
      </c>
      <c r="AH400" s="3">
        <v>0.6875</v>
      </c>
      <c r="AI400" s="4">
        <v>13.94</v>
      </c>
      <c r="AJ400">
        <v>20.91</v>
      </c>
      <c r="AL400" t="s">
        <v>79</v>
      </c>
      <c r="AM400" t="s">
        <v>80</v>
      </c>
      <c r="AO400" t="s">
        <v>81</v>
      </c>
      <c r="AR400" t="s">
        <v>80</v>
      </c>
      <c r="AT400" t="s">
        <v>80</v>
      </c>
      <c r="AW400" t="s">
        <v>80</v>
      </c>
      <c r="AY400" t="s">
        <v>216</v>
      </c>
      <c r="AZ400" t="s">
        <v>216</v>
      </c>
      <c r="BA400" t="s">
        <v>90</v>
      </c>
      <c r="BB400">
        <v>75229</v>
      </c>
      <c r="BC400" t="s">
        <v>77</v>
      </c>
    </row>
    <row r="401" spans="1:55" x14ac:dyDescent="0.25">
      <c r="A401" t="s">
        <v>8195</v>
      </c>
      <c r="B401" s="1">
        <v>43438</v>
      </c>
      <c r="C401" t="s">
        <v>60</v>
      </c>
      <c r="D401" s="2">
        <v>43407.006180555552</v>
      </c>
      <c r="E401" t="s">
        <v>61</v>
      </c>
      <c r="F401" s="1">
        <v>43497</v>
      </c>
      <c r="G401" s="1">
        <v>43800</v>
      </c>
      <c r="H401" t="s">
        <v>8196</v>
      </c>
      <c r="J401" t="s">
        <v>6679</v>
      </c>
      <c r="L401" t="s">
        <v>216</v>
      </c>
      <c r="M401" t="s">
        <v>90</v>
      </c>
      <c r="N401">
        <v>75229</v>
      </c>
      <c r="O401" t="s">
        <v>68</v>
      </c>
      <c r="Q401" t="s">
        <v>6680</v>
      </c>
      <c r="S401" t="s">
        <v>71</v>
      </c>
      <c r="T401" t="s">
        <v>315</v>
      </c>
      <c r="U401" t="s">
        <v>316</v>
      </c>
      <c r="V401" t="s">
        <v>317</v>
      </c>
      <c r="W401" t="s">
        <v>90</v>
      </c>
      <c r="X401" t="s">
        <v>754</v>
      </c>
      <c r="Y401" t="str">
        <f>"37-3011"</f>
        <v>37-3011</v>
      </c>
      <c r="Z401" t="s">
        <v>454</v>
      </c>
      <c r="AA401">
        <v>561730</v>
      </c>
      <c r="AB401">
        <v>50</v>
      </c>
      <c r="AC401">
        <v>50</v>
      </c>
      <c r="AD401" t="s">
        <v>77</v>
      </c>
      <c r="AE401" t="s">
        <v>96</v>
      </c>
      <c r="AF401">
        <v>35</v>
      </c>
      <c r="AG401" s="3">
        <v>0.33333333333333331</v>
      </c>
      <c r="AH401" s="3">
        <v>0.70833333333333337</v>
      </c>
      <c r="AI401" s="4">
        <v>13.44</v>
      </c>
      <c r="AJ401">
        <v>20.16</v>
      </c>
      <c r="AL401" t="s">
        <v>79</v>
      </c>
      <c r="AM401" t="s">
        <v>80</v>
      </c>
      <c r="AO401" t="s">
        <v>81</v>
      </c>
      <c r="AR401" t="s">
        <v>80</v>
      </c>
      <c r="AT401" t="s">
        <v>80</v>
      </c>
      <c r="AW401" t="s">
        <v>80</v>
      </c>
      <c r="AY401" t="s">
        <v>865</v>
      </c>
      <c r="AZ401" t="s">
        <v>2298</v>
      </c>
      <c r="BA401" t="s">
        <v>90</v>
      </c>
      <c r="BB401">
        <v>77043</v>
      </c>
      <c r="BC401" t="s">
        <v>77</v>
      </c>
    </row>
    <row r="402" spans="1:55" x14ac:dyDescent="0.25">
      <c r="A402" t="s">
        <v>1253</v>
      </c>
      <c r="B402" s="1">
        <v>43444</v>
      </c>
      <c r="C402" t="s">
        <v>60</v>
      </c>
      <c r="D402" s="2">
        <v>43421.001666666663</v>
      </c>
      <c r="E402" t="s">
        <v>61</v>
      </c>
      <c r="F402" s="1">
        <v>43511</v>
      </c>
      <c r="G402" s="1">
        <v>43784</v>
      </c>
      <c r="H402" t="s">
        <v>1254</v>
      </c>
      <c r="I402" t="s">
        <v>1255</v>
      </c>
      <c r="J402" t="s">
        <v>1256</v>
      </c>
      <c r="L402" t="s">
        <v>1257</v>
      </c>
      <c r="M402" t="s">
        <v>90</v>
      </c>
      <c r="N402">
        <v>75094</v>
      </c>
      <c r="O402" t="s">
        <v>68</v>
      </c>
      <c r="Q402" t="s">
        <v>1258</v>
      </c>
      <c r="S402" t="s">
        <v>71</v>
      </c>
      <c r="T402" t="s">
        <v>1259</v>
      </c>
      <c r="U402" t="s">
        <v>1064</v>
      </c>
      <c r="V402" t="s">
        <v>1065</v>
      </c>
      <c r="W402" t="s">
        <v>90</v>
      </c>
      <c r="X402" t="s">
        <v>830</v>
      </c>
      <c r="Y402" t="str">
        <f>"37-3011"</f>
        <v>37-3011</v>
      </c>
      <c r="Z402" t="s">
        <v>454</v>
      </c>
      <c r="AA402">
        <v>561730</v>
      </c>
      <c r="AB402">
        <v>30</v>
      </c>
      <c r="AC402">
        <v>30</v>
      </c>
      <c r="AD402" t="s">
        <v>77</v>
      </c>
      <c r="AE402" t="s">
        <v>96</v>
      </c>
      <c r="AF402">
        <v>35</v>
      </c>
      <c r="AG402" s="3">
        <v>0.29166666666666669</v>
      </c>
      <c r="AH402" s="3">
        <v>0.625</v>
      </c>
      <c r="AI402" s="4">
        <v>13.94</v>
      </c>
      <c r="AJ402">
        <v>20.91</v>
      </c>
      <c r="AL402" t="s">
        <v>79</v>
      </c>
      <c r="AM402" t="s">
        <v>80</v>
      </c>
      <c r="AO402" t="s">
        <v>81</v>
      </c>
      <c r="AR402" t="s">
        <v>80</v>
      </c>
      <c r="AT402" t="s">
        <v>80</v>
      </c>
      <c r="AW402" t="s">
        <v>80</v>
      </c>
      <c r="AY402" t="s">
        <v>1257</v>
      </c>
      <c r="AZ402" t="s">
        <v>1177</v>
      </c>
      <c r="BA402" t="s">
        <v>90</v>
      </c>
      <c r="BB402">
        <v>75094</v>
      </c>
      <c r="BC402" t="s">
        <v>77</v>
      </c>
    </row>
    <row r="403" spans="1:55" x14ac:dyDescent="0.25">
      <c r="A403" t="s">
        <v>3503</v>
      </c>
      <c r="B403" s="1">
        <v>43446</v>
      </c>
      <c r="C403" t="s">
        <v>60</v>
      </c>
      <c r="D403" s="2">
        <v>43435.001898148148</v>
      </c>
      <c r="E403" t="s">
        <v>85</v>
      </c>
      <c r="H403" t="s">
        <v>3504</v>
      </c>
      <c r="J403" t="s">
        <v>3505</v>
      </c>
      <c r="K403" t="s">
        <v>3506</v>
      </c>
      <c r="L403" t="s">
        <v>3507</v>
      </c>
      <c r="M403" t="s">
        <v>253</v>
      </c>
      <c r="N403">
        <v>83340</v>
      </c>
      <c r="O403" t="s">
        <v>68</v>
      </c>
      <c r="Q403" t="s">
        <v>3508</v>
      </c>
      <c r="S403" t="s">
        <v>71</v>
      </c>
      <c r="T403" t="s">
        <v>182</v>
      </c>
      <c r="U403" t="s">
        <v>183</v>
      </c>
      <c r="V403" t="s">
        <v>184</v>
      </c>
      <c r="W403" t="s">
        <v>90</v>
      </c>
      <c r="X403" t="s">
        <v>3509</v>
      </c>
      <c r="Y403" t="str">
        <f>"47-2022"</f>
        <v>47-2022</v>
      </c>
      <c r="Z403" t="s">
        <v>3510</v>
      </c>
      <c r="AA403">
        <v>238140</v>
      </c>
      <c r="AB403">
        <v>8</v>
      </c>
      <c r="AD403" t="s">
        <v>77</v>
      </c>
      <c r="AE403" t="s">
        <v>96</v>
      </c>
      <c r="AF403">
        <v>40</v>
      </c>
      <c r="AG403" s="3">
        <v>0.3125</v>
      </c>
      <c r="AH403" s="3">
        <v>0.66666666666666663</v>
      </c>
      <c r="AI403" s="4">
        <v>23.16</v>
      </c>
      <c r="AJ403">
        <v>34.74</v>
      </c>
      <c r="AL403" t="s">
        <v>79</v>
      </c>
      <c r="AM403" t="s">
        <v>80</v>
      </c>
      <c r="AO403" t="s">
        <v>81</v>
      </c>
      <c r="AR403" t="s">
        <v>80</v>
      </c>
      <c r="AT403" t="s">
        <v>80</v>
      </c>
      <c r="AW403" t="s">
        <v>71</v>
      </c>
      <c r="AX403">
        <v>6</v>
      </c>
      <c r="AY403" t="s">
        <v>3507</v>
      </c>
      <c r="AZ403" t="s">
        <v>3511</v>
      </c>
      <c r="BA403" t="s">
        <v>253</v>
      </c>
      <c r="BB403">
        <v>83340</v>
      </c>
      <c r="BC403" t="s">
        <v>77</v>
      </c>
    </row>
    <row r="404" spans="1:55" x14ac:dyDescent="0.25">
      <c r="A404" t="s">
        <v>6382</v>
      </c>
      <c r="B404" s="1">
        <v>43432</v>
      </c>
      <c r="C404" t="s">
        <v>60</v>
      </c>
      <c r="D404" s="2">
        <v>43407.008020833331</v>
      </c>
      <c r="E404" t="s">
        <v>61</v>
      </c>
      <c r="F404" s="1">
        <v>43497</v>
      </c>
      <c r="G404" s="1">
        <v>43799</v>
      </c>
      <c r="H404" t="s">
        <v>6383</v>
      </c>
      <c r="I404" t="s">
        <v>6384</v>
      </c>
      <c r="J404" t="s">
        <v>6385</v>
      </c>
      <c r="L404" t="s">
        <v>4771</v>
      </c>
      <c r="M404" t="s">
        <v>90</v>
      </c>
      <c r="N404">
        <v>75067</v>
      </c>
      <c r="O404" t="s">
        <v>68</v>
      </c>
      <c r="Q404" t="s">
        <v>6386</v>
      </c>
      <c r="S404" t="s">
        <v>71</v>
      </c>
      <c r="T404" t="s">
        <v>1063</v>
      </c>
      <c r="U404" t="s">
        <v>1064</v>
      </c>
      <c r="V404" t="s">
        <v>1065</v>
      </c>
      <c r="W404" t="s">
        <v>90</v>
      </c>
      <c r="X404" t="s">
        <v>754</v>
      </c>
      <c r="Y404" t="str">
        <f>"37-3011"</f>
        <v>37-3011</v>
      </c>
      <c r="Z404" t="s">
        <v>454</v>
      </c>
      <c r="AA404">
        <v>561730</v>
      </c>
      <c r="AB404">
        <v>32</v>
      </c>
      <c r="AC404">
        <v>32</v>
      </c>
      <c r="AD404" t="s">
        <v>77</v>
      </c>
      <c r="AE404" t="s">
        <v>96</v>
      </c>
      <c r="AF404">
        <v>40</v>
      </c>
      <c r="AG404" s="3">
        <v>0.33333333333333331</v>
      </c>
      <c r="AH404" s="3">
        <v>0.70833333333333337</v>
      </c>
      <c r="AI404" s="4">
        <v>13.94</v>
      </c>
      <c r="AJ404">
        <v>20.91</v>
      </c>
      <c r="AL404" t="s">
        <v>79</v>
      </c>
      <c r="AM404" t="s">
        <v>80</v>
      </c>
      <c r="AO404" t="s">
        <v>81</v>
      </c>
      <c r="AR404" t="s">
        <v>80</v>
      </c>
      <c r="AT404" t="s">
        <v>80</v>
      </c>
      <c r="AW404" t="s">
        <v>80</v>
      </c>
      <c r="AY404" t="s">
        <v>4771</v>
      </c>
      <c r="AZ404" t="s">
        <v>3399</v>
      </c>
      <c r="BA404" t="s">
        <v>90</v>
      </c>
      <c r="BB404">
        <v>75067</v>
      </c>
      <c r="BC404" t="s">
        <v>77</v>
      </c>
    </row>
    <row r="405" spans="1:55" x14ac:dyDescent="0.25">
      <c r="A405" t="s">
        <v>6947</v>
      </c>
      <c r="B405" s="1">
        <v>43382</v>
      </c>
      <c r="C405" t="s">
        <v>60</v>
      </c>
      <c r="D405" s="2">
        <v>43353.549074074072</v>
      </c>
      <c r="E405" t="s">
        <v>61</v>
      </c>
      <c r="F405" s="1">
        <v>43435</v>
      </c>
      <c r="G405" s="1">
        <v>43555</v>
      </c>
      <c r="H405" t="s">
        <v>6948</v>
      </c>
      <c r="J405" t="s">
        <v>6949</v>
      </c>
      <c r="K405" t="s">
        <v>4391</v>
      </c>
      <c r="L405" t="s">
        <v>6950</v>
      </c>
      <c r="M405" t="s">
        <v>152</v>
      </c>
      <c r="N405">
        <v>21921</v>
      </c>
      <c r="O405" t="s">
        <v>68</v>
      </c>
      <c r="Q405" t="s">
        <v>6951</v>
      </c>
      <c r="S405" t="s">
        <v>71</v>
      </c>
      <c r="T405" t="s">
        <v>761</v>
      </c>
      <c r="U405" t="s">
        <v>762</v>
      </c>
      <c r="V405" t="s">
        <v>216</v>
      </c>
      <c r="W405" t="s">
        <v>90</v>
      </c>
      <c r="X405" t="s">
        <v>6952</v>
      </c>
      <c r="Y405" t="str">
        <f>"49-9098"</f>
        <v>49-9098</v>
      </c>
      <c r="Z405" t="s">
        <v>482</v>
      </c>
      <c r="AA405">
        <v>561730</v>
      </c>
      <c r="AB405">
        <v>6</v>
      </c>
      <c r="AC405">
        <v>6</v>
      </c>
      <c r="AD405" t="s">
        <v>77</v>
      </c>
      <c r="AE405" t="s">
        <v>78</v>
      </c>
      <c r="AF405">
        <v>40</v>
      </c>
      <c r="AG405" s="3">
        <v>0.29166666666666669</v>
      </c>
      <c r="AH405" s="3">
        <v>0.625</v>
      </c>
      <c r="AI405" s="4">
        <v>13.52</v>
      </c>
      <c r="AJ405">
        <v>20.28</v>
      </c>
      <c r="AL405" t="s">
        <v>79</v>
      </c>
      <c r="AM405" t="s">
        <v>80</v>
      </c>
      <c r="AO405" t="s">
        <v>81</v>
      </c>
      <c r="AR405" t="s">
        <v>80</v>
      </c>
      <c r="AT405" t="s">
        <v>80</v>
      </c>
      <c r="AW405" t="s">
        <v>80</v>
      </c>
      <c r="AY405" t="s">
        <v>6950</v>
      </c>
      <c r="AZ405" t="s">
        <v>6953</v>
      </c>
      <c r="BA405" t="s">
        <v>152</v>
      </c>
      <c r="BB405">
        <v>21921</v>
      </c>
      <c r="BC405" t="s">
        <v>83</v>
      </c>
    </row>
    <row r="406" spans="1:55" x14ac:dyDescent="0.25">
      <c r="A406" t="s">
        <v>6630</v>
      </c>
      <c r="B406" s="1">
        <v>43444</v>
      </c>
      <c r="C406" t="s">
        <v>60</v>
      </c>
      <c r="D406" s="2">
        <v>43421.002685185187</v>
      </c>
      <c r="E406" t="s">
        <v>757</v>
      </c>
      <c r="F406" s="1">
        <v>43511</v>
      </c>
      <c r="G406" s="1">
        <v>43783</v>
      </c>
      <c r="H406" t="s">
        <v>6631</v>
      </c>
      <c r="J406" t="s">
        <v>6632</v>
      </c>
      <c r="L406" t="s">
        <v>4771</v>
      </c>
      <c r="M406" t="s">
        <v>90</v>
      </c>
      <c r="N406">
        <v>75057</v>
      </c>
      <c r="O406" t="s">
        <v>68</v>
      </c>
      <c r="Q406" t="s">
        <v>6633</v>
      </c>
      <c r="S406" t="s">
        <v>71</v>
      </c>
      <c r="T406" t="s">
        <v>1259</v>
      </c>
      <c r="U406" t="s">
        <v>1064</v>
      </c>
      <c r="V406" t="s">
        <v>1065</v>
      </c>
      <c r="W406" t="s">
        <v>90</v>
      </c>
      <c r="X406" t="s">
        <v>754</v>
      </c>
      <c r="Y406" t="str">
        <f>"37-3011"</f>
        <v>37-3011</v>
      </c>
      <c r="Z406" t="s">
        <v>454</v>
      </c>
      <c r="AA406">
        <v>561730</v>
      </c>
      <c r="AB406">
        <v>25</v>
      </c>
      <c r="AC406">
        <v>25</v>
      </c>
      <c r="AD406" t="s">
        <v>77</v>
      </c>
      <c r="AE406" t="s">
        <v>96</v>
      </c>
      <c r="AF406">
        <v>40</v>
      </c>
      <c r="AG406" s="3">
        <v>0.29166666666666669</v>
      </c>
      <c r="AH406" s="3">
        <v>0.66666666666666663</v>
      </c>
      <c r="AI406" s="4">
        <v>13.94</v>
      </c>
      <c r="AJ406">
        <v>20.91</v>
      </c>
      <c r="AL406" t="s">
        <v>79</v>
      </c>
      <c r="AM406" t="s">
        <v>80</v>
      </c>
      <c r="AO406" t="s">
        <v>81</v>
      </c>
      <c r="AR406" t="s">
        <v>80</v>
      </c>
      <c r="AT406" t="s">
        <v>80</v>
      </c>
      <c r="AW406" t="s">
        <v>80</v>
      </c>
      <c r="AY406" t="s">
        <v>4771</v>
      </c>
      <c r="AZ406" t="s">
        <v>3399</v>
      </c>
      <c r="BA406" t="s">
        <v>90</v>
      </c>
      <c r="BB406">
        <v>75057</v>
      </c>
      <c r="BC406" t="s">
        <v>77</v>
      </c>
    </row>
    <row r="407" spans="1:55" x14ac:dyDescent="0.25">
      <c r="A407" t="s">
        <v>7514</v>
      </c>
      <c r="B407" s="1">
        <v>43451</v>
      </c>
      <c r="C407" t="s">
        <v>60</v>
      </c>
      <c r="D407" s="2">
        <v>43421.002152777779</v>
      </c>
      <c r="E407" t="s">
        <v>61</v>
      </c>
      <c r="F407" s="1">
        <v>43511</v>
      </c>
      <c r="G407" s="1">
        <v>43814</v>
      </c>
      <c r="H407" t="s">
        <v>7003</v>
      </c>
      <c r="J407" t="s">
        <v>7004</v>
      </c>
      <c r="L407" t="s">
        <v>7005</v>
      </c>
      <c r="M407" t="s">
        <v>354</v>
      </c>
      <c r="N407">
        <v>74562</v>
      </c>
      <c r="O407" t="s">
        <v>68</v>
      </c>
      <c r="Q407" t="s">
        <v>7006</v>
      </c>
      <c r="S407" t="s">
        <v>71</v>
      </c>
      <c r="T407" t="s">
        <v>1259</v>
      </c>
      <c r="U407" t="s">
        <v>1064</v>
      </c>
      <c r="V407" t="s">
        <v>1065</v>
      </c>
      <c r="W407" t="s">
        <v>90</v>
      </c>
      <c r="X407" t="s">
        <v>2135</v>
      </c>
      <c r="Y407" t="str">
        <f>"51-9198"</f>
        <v>51-9198</v>
      </c>
      <c r="Z407" t="s">
        <v>922</v>
      </c>
      <c r="AA407">
        <v>336212</v>
      </c>
      <c r="AB407">
        <v>16</v>
      </c>
      <c r="AC407">
        <v>16</v>
      </c>
      <c r="AD407" t="s">
        <v>77</v>
      </c>
      <c r="AE407" t="s">
        <v>96</v>
      </c>
      <c r="AF407">
        <v>40</v>
      </c>
      <c r="AG407" s="3">
        <v>0.25</v>
      </c>
      <c r="AH407" s="3">
        <v>0.66666666666666663</v>
      </c>
      <c r="AI407" s="4">
        <v>12.31</v>
      </c>
      <c r="AJ407">
        <v>18.47</v>
      </c>
      <c r="AL407" t="s">
        <v>79</v>
      </c>
      <c r="AM407" t="s">
        <v>80</v>
      </c>
      <c r="AO407" t="s">
        <v>81</v>
      </c>
      <c r="AR407" t="s">
        <v>80</v>
      </c>
      <c r="AT407" t="s">
        <v>80</v>
      </c>
      <c r="AW407" t="s">
        <v>80</v>
      </c>
      <c r="AY407" t="s">
        <v>7005</v>
      </c>
      <c r="AZ407" t="s">
        <v>5957</v>
      </c>
      <c r="BA407" t="s">
        <v>354</v>
      </c>
      <c r="BB407">
        <v>74562</v>
      </c>
      <c r="BC407" t="s">
        <v>83</v>
      </c>
    </row>
    <row r="408" spans="1:55" x14ac:dyDescent="0.25">
      <c r="A408" t="s">
        <v>5727</v>
      </c>
      <c r="B408" s="1">
        <v>43452</v>
      </c>
      <c r="C408" t="s">
        <v>60</v>
      </c>
      <c r="D408" s="2">
        <v>43435.002164351848</v>
      </c>
      <c r="E408" t="s">
        <v>85</v>
      </c>
      <c r="H408" t="s">
        <v>3504</v>
      </c>
      <c r="J408" t="s">
        <v>3505</v>
      </c>
      <c r="K408" t="s">
        <v>3506</v>
      </c>
      <c r="L408" t="s">
        <v>3507</v>
      </c>
      <c r="M408" t="s">
        <v>253</v>
      </c>
      <c r="N408">
        <v>83340</v>
      </c>
      <c r="O408" t="s">
        <v>68</v>
      </c>
      <c r="Q408" t="s">
        <v>3508</v>
      </c>
      <c r="S408" t="s">
        <v>71</v>
      </c>
      <c r="T408" t="s">
        <v>182</v>
      </c>
      <c r="U408" t="s">
        <v>183</v>
      </c>
      <c r="V408" t="s">
        <v>184</v>
      </c>
      <c r="W408" t="s">
        <v>90</v>
      </c>
      <c r="X408" t="s">
        <v>95</v>
      </c>
      <c r="Y408" t="str">
        <f>"47-2061"</f>
        <v>47-2061</v>
      </c>
      <c r="Z408" t="s">
        <v>92</v>
      </c>
      <c r="AA408">
        <v>238140</v>
      </c>
      <c r="AB408">
        <v>12</v>
      </c>
      <c r="AD408" t="s">
        <v>77</v>
      </c>
      <c r="AE408" t="s">
        <v>96</v>
      </c>
      <c r="AF408">
        <v>40</v>
      </c>
      <c r="AG408" s="3">
        <v>0.3125</v>
      </c>
      <c r="AH408" s="3">
        <v>0.66666666666666663</v>
      </c>
      <c r="AI408" s="4">
        <v>14.45</v>
      </c>
      <c r="AJ408">
        <v>21.68</v>
      </c>
      <c r="AK408">
        <v>28.5</v>
      </c>
      <c r="AL408" t="s">
        <v>79</v>
      </c>
      <c r="AM408" t="s">
        <v>80</v>
      </c>
      <c r="AO408" t="s">
        <v>81</v>
      </c>
      <c r="AR408" t="s">
        <v>80</v>
      </c>
      <c r="AT408" t="s">
        <v>80</v>
      </c>
      <c r="AW408" t="s">
        <v>80</v>
      </c>
      <c r="AY408" t="s">
        <v>3507</v>
      </c>
      <c r="AZ408" t="s">
        <v>3511</v>
      </c>
      <c r="BA408" t="s">
        <v>253</v>
      </c>
      <c r="BB408">
        <v>83340</v>
      </c>
      <c r="BC408" t="s">
        <v>77</v>
      </c>
    </row>
    <row r="409" spans="1:55" x14ac:dyDescent="0.25">
      <c r="A409" t="s">
        <v>937</v>
      </c>
      <c r="B409" s="1">
        <v>43427</v>
      </c>
      <c r="C409" t="s">
        <v>60</v>
      </c>
      <c r="D409" s="2">
        <v>43357.691157407404</v>
      </c>
      <c r="E409" t="s">
        <v>130</v>
      </c>
      <c r="F409" s="1">
        <v>43435</v>
      </c>
      <c r="G409" s="1">
        <v>43728</v>
      </c>
      <c r="H409" t="s">
        <v>938</v>
      </c>
      <c r="J409" t="s">
        <v>939</v>
      </c>
      <c r="L409" t="s">
        <v>459</v>
      </c>
      <c r="M409" t="s">
        <v>336</v>
      </c>
      <c r="N409">
        <v>11235</v>
      </c>
      <c r="O409" t="s">
        <v>68</v>
      </c>
      <c r="Q409" t="s">
        <v>940</v>
      </c>
      <c r="S409" t="s">
        <v>71</v>
      </c>
      <c r="T409" t="s">
        <v>941</v>
      </c>
      <c r="U409" t="s">
        <v>942</v>
      </c>
      <c r="V409" t="s">
        <v>943</v>
      </c>
      <c r="W409" t="s">
        <v>152</v>
      </c>
      <c r="X409" t="s">
        <v>944</v>
      </c>
      <c r="Y409" t="str">
        <f>"51-3022"</f>
        <v>51-3022</v>
      </c>
      <c r="Z409" t="s">
        <v>154</v>
      </c>
      <c r="AA409">
        <v>445110</v>
      </c>
      <c r="AB409">
        <v>25</v>
      </c>
      <c r="AC409">
        <v>24</v>
      </c>
      <c r="AD409" t="s">
        <v>77</v>
      </c>
      <c r="AE409" t="s">
        <v>438</v>
      </c>
      <c r="AF409">
        <v>40</v>
      </c>
      <c r="AG409" s="3">
        <v>0.375</v>
      </c>
      <c r="AH409" s="3">
        <v>0.70833333333333337</v>
      </c>
      <c r="AI409" s="4">
        <v>15.88</v>
      </c>
      <c r="AJ409">
        <v>23.82</v>
      </c>
      <c r="AL409" t="s">
        <v>79</v>
      </c>
      <c r="AM409" t="s">
        <v>80</v>
      </c>
      <c r="AO409" t="s">
        <v>173</v>
      </c>
      <c r="AR409" t="s">
        <v>80</v>
      </c>
      <c r="AT409" t="s">
        <v>80</v>
      </c>
      <c r="AW409" t="s">
        <v>71</v>
      </c>
      <c r="AX409">
        <v>3</v>
      </c>
      <c r="AY409" t="s">
        <v>459</v>
      </c>
      <c r="AZ409" t="s">
        <v>945</v>
      </c>
      <c r="BA409" t="s">
        <v>336</v>
      </c>
      <c r="BB409">
        <v>11235</v>
      </c>
      <c r="BC409" t="s">
        <v>83</v>
      </c>
    </row>
    <row r="410" spans="1:55" x14ac:dyDescent="0.25">
      <c r="A410" t="s">
        <v>1312</v>
      </c>
      <c r="B410" s="1">
        <v>43452</v>
      </c>
      <c r="C410" t="s">
        <v>60</v>
      </c>
      <c r="D410" s="2">
        <v>43435.002129629633</v>
      </c>
      <c r="E410" t="s">
        <v>85</v>
      </c>
      <c r="H410" t="s">
        <v>1313</v>
      </c>
      <c r="J410" t="s">
        <v>1314</v>
      </c>
      <c r="L410" t="s">
        <v>1315</v>
      </c>
      <c r="M410" t="s">
        <v>67</v>
      </c>
      <c r="N410">
        <v>80002</v>
      </c>
      <c r="O410" t="s">
        <v>68</v>
      </c>
      <c r="Q410" t="s">
        <v>1316</v>
      </c>
      <c r="S410" t="s">
        <v>71</v>
      </c>
      <c r="T410" t="s">
        <v>182</v>
      </c>
      <c r="U410" t="s">
        <v>908</v>
      </c>
      <c r="V410" t="s">
        <v>184</v>
      </c>
      <c r="W410" t="s">
        <v>90</v>
      </c>
      <c r="X410" t="s">
        <v>754</v>
      </c>
      <c r="Y410" t="str">
        <f>"37-3011"</f>
        <v>37-3011</v>
      </c>
      <c r="Z410" t="s">
        <v>454</v>
      </c>
      <c r="AA410">
        <v>561730</v>
      </c>
      <c r="AB410">
        <v>20</v>
      </c>
      <c r="AD410" t="s">
        <v>77</v>
      </c>
      <c r="AE410" t="s">
        <v>78</v>
      </c>
      <c r="AF410">
        <v>40</v>
      </c>
      <c r="AG410" s="3">
        <v>0.3125</v>
      </c>
      <c r="AH410" s="3">
        <v>0.6875</v>
      </c>
      <c r="AI410" s="4">
        <v>15.17</v>
      </c>
      <c r="AJ410">
        <v>22.76</v>
      </c>
      <c r="AL410" t="s">
        <v>79</v>
      </c>
      <c r="AM410" t="s">
        <v>80</v>
      </c>
      <c r="AO410" t="s">
        <v>81</v>
      </c>
      <c r="AR410" t="s">
        <v>80</v>
      </c>
      <c r="AT410" t="s">
        <v>80</v>
      </c>
      <c r="AW410" t="s">
        <v>80</v>
      </c>
      <c r="AY410" t="s">
        <v>1317</v>
      </c>
      <c r="AZ410" t="s">
        <v>1318</v>
      </c>
      <c r="BA410" t="s">
        <v>67</v>
      </c>
      <c r="BB410">
        <v>80022</v>
      </c>
      <c r="BC410" t="s">
        <v>77</v>
      </c>
    </row>
    <row r="411" spans="1:55" x14ac:dyDescent="0.25">
      <c r="A411" t="s">
        <v>2377</v>
      </c>
      <c r="B411" s="1">
        <v>43441</v>
      </c>
      <c r="C411" t="s">
        <v>60</v>
      </c>
      <c r="D411" s="2">
        <v>43429.975312499999</v>
      </c>
      <c r="E411" t="s">
        <v>85</v>
      </c>
      <c r="H411" t="s">
        <v>1254</v>
      </c>
      <c r="I411" t="s">
        <v>1255</v>
      </c>
      <c r="J411" t="s">
        <v>1256</v>
      </c>
      <c r="L411" t="s">
        <v>1257</v>
      </c>
      <c r="M411" t="s">
        <v>90</v>
      </c>
      <c r="N411">
        <v>75094</v>
      </c>
      <c r="O411" t="s">
        <v>68</v>
      </c>
      <c r="Q411" t="s">
        <v>1258</v>
      </c>
      <c r="S411" t="s">
        <v>71</v>
      </c>
      <c r="T411" t="s">
        <v>1259</v>
      </c>
      <c r="U411" t="s">
        <v>1064</v>
      </c>
      <c r="V411" t="s">
        <v>1065</v>
      </c>
      <c r="W411" t="s">
        <v>90</v>
      </c>
      <c r="X411" t="s">
        <v>754</v>
      </c>
      <c r="Y411" t="str">
        <f>"37-3011"</f>
        <v>37-3011</v>
      </c>
      <c r="Z411" t="s">
        <v>454</v>
      </c>
      <c r="AA411">
        <v>561730</v>
      </c>
      <c r="AB411">
        <v>56</v>
      </c>
      <c r="AD411" t="s">
        <v>77</v>
      </c>
      <c r="AE411" t="s">
        <v>96</v>
      </c>
      <c r="AF411">
        <v>35</v>
      </c>
      <c r="AG411" s="3">
        <v>0.29166666666666669</v>
      </c>
      <c r="AH411" s="3">
        <v>0.625</v>
      </c>
      <c r="AI411" s="4">
        <v>13.94</v>
      </c>
      <c r="AJ411">
        <v>20.91</v>
      </c>
      <c r="AL411" t="s">
        <v>79</v>
      </c>
      <c r="AM411" t="s">
        <v>80</v>
      </c>
      <c r="AO411" t="s">
        <v>81</v>
      </c>
      <c r="AR411" t="s">
        <v>80</v>
      </c>
      <c r="AT411" t="s">
        <v>80</v>
      </c>
      <c r="AW411" t="s">
        <v>80</v>
      </c>
      <c r="AY411" t="s">
        <v>1257</v>
      </c>
      <c r="AZ411" t="s">
        <v>1177</v>
      </c>
      <c r="BA411" t="s">
        <v>90</v>
      </c>
      <c r="BB411">
        <v>75094</v>
      </c>
      <c r="BC411" t="s">
        <v>77</v>
      </c>
    </row>
    <row r="412" spans="1:55" x14ac:dyDescent="0.25">
      <c r="A412" t="s">
        <v>3589</v>
      </c>
      <c r="B412" s="1">
        <v>43460</v>
      </c>
      <c r="C412" t="s">
        <v>60</v>
      </c>
      <c r="D412" s="2">
        <v>43435.003113425926</v>
      </c>
      <c r="E412" t="s">
        <v>85</v>
      </c>
      <c r="H412" t="s">
        <v>3590</v>
      </c>
      <c r="I412" t="s">
        <v>3591</v>
      </c>
      <c r="J412" t="s">
        <v>3592</v>
      </c>
      <c r="L412" t="s">
        <v>791</v>
      </c>
      <c r="M412" t="s">
        <v>90</v>
      </c>
      <c r="N412">
        <v>78666</v>
      </c>
      <c r="O412" t="s">
        <v>68</v>
      </c>
      <c r="Q412" t="s">
        <v>3593</v>
      </c>
      <c r="S412" t="s">
        <v>71</v>
      </c>
      <c r="T412" t="s">
        <v>793</v>
      </c>
      <c r="U412" t="s">
        <v>868</v>
      </c>
      <c r="V412" t="s">
        <v>184</v>
      </c>
      <c r="W412" t="s">
        <v>90</v>
      </c>
      <c r="X412" t="s">
        <v>3594</v>
      </c>
      <c r="Y412" t="str">
        <f>"47-2051"</f>
        <v>47-2051</v>
      </c>
      <c r="Z412" t="s">
        <v>2580</v>
      </c>
      <c r="AA412">
        <v>238110</v>
      </c>
      <c r="AB412">
        <v>20</v>
      </c>
      <c r="AD412" t="s">
        <v>77</v>
      </c>
      <c r="AE412" t="s">
        <v>96</v>
      </c>
      <c r="AF412">
        <v>40</v>
      </c>
      <c r="AG412" s="3">
        <v>0.29166666666666669</v>
      </c>
      <c r="AH412" s="3">
        <v>0.70833333333333337</v>
      </c>
      <c r="AI412" s="4">
        <v>17.53</v>
      </c>
      <c r="AJ412">
        <v>26.3</v>
      </c>
      <c r="AL412" t="s">
        <v>79</v>
      </c>
      <c r="AM412" t="s">
        <v>80</v>
      </c>
      <c r="AO412" t="s">
        <v>81</v>
      </c>
      <c r="AR412" t="s">
        <v>80</v>
      </c>
      <c r="AT412" t="s">
        <v>80</v>
      </c>
      <c r="AW412" t="s">
        <v>80</v>
      </c>
      <c r="AY412" t="s">
        <v>791</v>
      </c>
      <c r="AZ412" t="s">
        <v>892</v>
      </c>
      <c r="BA412" t="s">
        <v>90</v>
      </c>
      <c r="BB412">
        <v>78666</v>
      </c>
      <c r="BC412" t="s">
        <v>77</v>
      </c>
    </row>
    <row r="413" spans="1:55" x14ac:dyDescent="0.25">
      <c r="A413" t="s">
        <v>7119</v>
      </c>
      <c r="B413" s="1">
        <v>43424</v>
      </c>
      <c r="C413" t="s">
        <v>60</v>
      </c>
      <c r="D413" s="2">
        <v>43403.0000462963</v>
      </c>
      <c r="E413" t="s">
        <v>130</v>
      </c>
      <c r="F413" s="1">
        <v>43493</v>
      </c>
      <c r="G413" s="1">
        <v>43793</v>
      </c>
      <c r="H413" t="s">
        <v>5758</v>
      </c>
      <c r="J413" t="s">
        <v>5759</v>
      </c>
      <c r="L413" t="s">
        <v>5760</v>
      </c>
      <c r="M413" t="s">
        <v>324</v>
      </c>
      <c r="N413">
        <v>72135</v>
      </c>
      <c r="O413" t="s">
        <v>68</v>
      </c>
      <c r="Q413" t="s">
        <v>5761</v>
      </c>
      <c r="S413" t="s">
        <v>71</v>
      </c>
      <c r="T413" t="s">
        <v>182</v>
      </c>
      <c r="U413" t="s">
        <v>183</v>
      </c>
      <c r="V413" t="s">
        <v>184</v>
      </c>
      <c r="W413" t="s">
        <v>90</v>
      </c>
      <c r="X413" t="s">
        <v>754</v>
      </c>
      <c r="Y413" t="str">
        <f>"37-3011"</f>
        <v>37-3011</v>
      </c>
      <c r="Z413" t="s">
        <v>454</v>
      </c>
      <c r="AA413">
        <v>713910</v>
      </c>
      <c r="AB413">
        <v>40</v>
      </c>
      <c r="AC413">
        <v>39</v>
      </c>
      <c r="AD413" t="s">
        <v>77</v>
      </c>
      <c r="AE413" t="s">
        <v>96</v>
      </c>
      <c r="AF413">
        <v>40</v>
      </c>
      <c r="AG413" s="3">
        <v>0.27083333333333331</v>
      </c>
      <c r="AH413" s="3">
        <v>0.625</v>
      </c>
      <c r="AI413" s="4">
        <v>11.86</v>
      </c>
      <c r="AJ413">
        <v>17.79</v>
      </c>
      <c r="AL413" t="s">
        <v>79</v>
      </c>
      <c r="AM413" t="s">
        <v>80</v>
      </c>
      <c r="AO413" t="s">
        <v>81</v>
      </c>
      <c r="AR413" t="s">
        <v>80</v>
      </c>
      <c r="AT413" t="s">
        <v>80</v>
      </c>
      <c r="AW413" t="s">
        <v>80</v>
      </c>
      <c r="AY413" t="s">
        <v>5760</v>
      </c>
      <c r="AZ413" t="s">
        <v>4464</v>
      </c>
      <c r="BA413" t="s">
        <v>324</v>
      </c>
      <c r="BB413">
        <v>72135</v>
      </c>
      <c r="BC413" t="s">
        <v>83</v>
      </c>
    </row>
    <row r="414" spans="1:55" x14ac:dyDescent="0.25">
      <c r="A414" t="s">
        <v>6703</v>
      </c>
      <c r="B414" s="1">
        <v>43452</v>
      </c>
      <c r="C414" t="s">
        <v>60</v>
      </c>
      <c r="D414" s="2">
        <v>43435.004618055558</v>
      </c>
      <c r="E414" t="s">
        <v>85</v>
      </c>
      <c r="H414" t="s">
        <v>6704</v>
      </c>
      <c r="J414" t="s">
        <v>6705</v>
      </c>
      <c r="K414" t="s">
        <v>6706</v>
      </c>
      <c r="L414" t="s">
        <v>6707</v>
      </c>
      <c r="M414" t="s">
        <v>773</v>
      </c>
      <c r="N414">
        <v>8081</v>
      </c>
      <c r="O414" t="s">
        <v>68</v>
      </c>
      <c r="Q414" t="s">
        <v>6708</v>
      </c>
      <c r="S414" t="s">
        <v>71</v>
      </c>
      <c r="T414" t="s">
        <v>793</v>
      </c>
      <c r="U414" t="s">
        <v>868</v>
      </c>
      <c r="V414" t="s">
        <v>184</v>
      </c>
      <c r="W414" t="s">
        <v>90</v>
      </c>
      <c r="X414" t="s">
        <v>754</v>
      </c>
      <c r="Y414" t="str">
        <f>"37-3011"</f>
        <v>37-3011</v>
      </c>
      <c r="Z414" t="s">
        <v>454</v>
      </c>
      <c r="AA414">
        <v>561730</v>
      </c>
      <c r="AB414">
        <v>11</v>
      </c>
      <c r="AD414" t="s">
        <v>77</v>
      </c>
      <c r="AE414" t="s">
        <v>78</v>
      </c>
      <c r="AF414">
        <v>40</v>
      </c>
      <c r="AG414" s="3">
        <v>0.29166666666666669</v>
      </c>
      <c r="AH414" s="3">
        <v>0.66666666666666663</v>
      </c>
      <c r="AI414" s="4">
        <v>15.73</v>
      </c>
      <c r="AJ414">
        <v>23.6</v>
      </c>
      <c r="AL414" t="s">
        <v>79</v>
      </c>
      <c r="AM414" t="s">
        <v>80</v>
      </c>
      <c r="AO414" t="s">
        <v>81</v>
      </c>
      <c r="AR414" t="s">
        <v>80</v>
      </c>
      <c r="AT414" t="s">
        <v>80</v>
      </c>
      <c r="AW414" t="s">
        <v>80</v>
      </c>
      <c r="AY414" t="s">
        <v>6709</v>
      </c>
      <c r="AZ414" t="s">
        <v>2140</v>
      </c>
      <c r="BA414" t="s">
        <v>180</v>
      </c>
      <c r="BB414">
        <v>19070</v>
      </c>
      <c r="BC414" t="s">
        <v>77</v>
      </c>
    </row>
    <row r="415" spans="1:55" x14ac:dyDescent="0.25">
      <c r="A415" t="s">
        <v>1284</v>
      </c>
      <c r="B415" s="1">
        <v>43451</v>
      </c>
      <c r="C415" t="s">
        <v>60</v>
      </c>
      <c r="D415" s="2">
        <v>43418.000023148146</v>
      </c>
      <c r="E415" t="s">
        <v>85</v>
      </c>
      <c r="H415" t="s">
        <v>1285</v>
      </c>
      <c r="J415" t="s">
        <v>1286</v>
      </c>
      <c r="L415" t="s">
        <v>1287</v>
      </c>
      <c r="M415" t="s">
        <v>479</v>
      </c>
      <c r="N415">
        <v>44224</v>
      </c>
      <c r="O415" t="s">
        <v>68</v>
      </c>
      <c r="Q415" t="s">
        <v>1288</v>
      </c>
      <c r="S415" t="s">
        <v>71</v>
      </c>
      <c r="T415" t="s">
        <v>793</v>
      </c>
      <c r="U415" t="s">
        <v>868</v>
      </c>
      <c r="V415" t="s">
        <v>184</v>
      </c>
      <c r="W415" t="s">
        <v>90</v>
      </c>
      <c r="X415" t="s">
        <v>754</v>
      </c>
      <c r="Y415" t="str">
        <f>"37-3011"</f>
        <v>37-3011</v>
      </c>
      <c r="Z415" t="s">
        <v>454</v>
      </c>
      <c r="AA415">
        <v>561730</v>
      </c>
      <c r="AB415">
        <v>45</v>
      </c>
      <c r="AD415" t="s">
        <v>77</v>
      </c>
      <c r="AE415" t="s">
        <v>96</v>
      </c>
      <c r="AF415">
        <v>40</v>
      </c>
      <c r="AG415" s="3">
        <v>0.29166666666666669</v>
      </c>
      <c r="AH415" s="3">
        <v>0.66666666666666663</v>
      </c>
      <c r="AI415" s="4">
        <v>13.72</v>
      </c>
      <c r="AJ415">
        <v>20.58</v>
      </c>
      <c r="AK415">
        <v>22.5</v>
      </c>
      <c r="AL415" t="s">
        <v>79</v>
      </c>
      <c r="AM415" t="s">
        <v>80</v>
      </c>
      <c r="AO415" t="s">
        <v>81</v>
      </c>
      <c r="AR415" t="s">
        <v>80</v>
      </c>
      <c r="AT415" t="s">
        <v>80</v>
      </c>
      <c r="AW415" t="s">
        <v>80</v>
      </c>
      <c r="AY415" t="s">
        <v>1287</v>
      </c>
      <c r="AZ415" t="s">
        <v>851</v>
      </c>
      <c r="BA415" t="s">
        <v>479</v>
      </c>
      <c r="BB415">
        <v>44224</v>
      </c>
      <c r="BC415" t="s">
        <v>77</v>
      </c>
    </row>
    <row r="416" spans="1:55" x14ac:dyDescent="0.25">
      <c r="A416" t="s">
        <v>5757</v>
      </c>
      <c r="B416" s="1">
        <v>43452</v>
      </c>
      <c r="C416" t="s">
        <v>60</v>
      </c>
      <c r="D416" s="2">
        <v>43435.003495370373</v>
      </c>
      <c r="E416" t="s">
        <v>85</v>
      </c>
      <c r="H416" t="s">
        <v>5758</v>
      </c>
      <c r="J416" t="s">
        <v>5759</v>
      </c>
      <c r="L416" t="s">
        <v>5760</v>
      </c>
      <c r="M416" t="s">
        <v>324</v>
      </c>
      <c r="N416">
        <v>72135</v>
      </c>
      <c r="O416" t="s">
        <v>68</v>
      </c>
      <c r="Q416" t="s">
        <v>5761</v>
      </c>
      <c r="S416" t="s">
        <v>71</v>
      </c>
      <c r="T416" t="s">
        <v>182</v>
      </c>
      <c r="U416" t="s">
        <v>183</v>
      </c>
      <c r="V416" t="s">
        <v>184</v>
      </c>
      <c r="W416" t="s">
        <v>90</v>
      </c>
      <c r="X416" t="s">
        <v>2996</v>
      </c>
      <c r="Y416" t="str">
        <f>"35-2014"</f>
        <v>35-2014</v>
      </c>
      <c r="Z416" t="s">
        <v>1391</v>
      </c>
      <c r="AA416">
        <v>713910</v>
      </c>
      <c r="AB416">
        <v>1</v>
      </c>
      <c r="AD416" t="s">
        <v>77</v>
      </c>
      <c r="AE416" t="s">
        <v>96</v>
      </c>
      <c r="AF416">
        <v>40</v>
      </c>
      <c r="AG416" s="3">
        <v>0.375</v>
      </c>
      <c r="AH416" s="3">
        <v>0.75</v>
      </c>
      <c r="AI416" s="4">
        <v>11.83</v>
      </c>
      <c r="AJ416">
        <v>17.75</v>
      </c>
      <c r="AL416" t="s">
        <v>79</v>
      </c>
      <c r="AM416" t="s">
        <v>80</v>
      </c>
      <c r="AO416" t="s">
        <v>81</v>
      </c>
      <c r="AR416" t="s">
        <v>80</v>
      </c>
      <c r="AT416" t="s">
        <v>80</v>
      </c>
      <c r="AW416" t="s">
        <v>71</v>
      </c>
      <c r="AX416">
        <v>1</v>
      </c>
      <c r="AY416" t="s">
        <v>5760</v>
      </c>
      <c r="AZ416" t="s">
        <v>4464</v>
      </c>
      <c r="BA416" t="s">
        <v>324</v>
      </c>
      <c r="BB416">
        <v>72135</v>
      </c>
      <c r="BC416" t="s">
        <v>83</v>
      </c>
    </row>
    <row r="417" spans="1:55" x14ac:dyDescent="0.25">
      <c r="A417" t="s">
        <v>3439</v>
      </c>
      <c r="B417" s="1">
        <v>43437</v>
      </c>
      <c r="C417" t="s">
        <v>60</v>
      </c>
      <c r="D417" s="2">
        <v>43407.005729166667</v>
      </c>
      <c r="E417" t="s">
        <v>61</v>
      </c>
      <c r="F417" s="1">
        <v>43497</v>
      </c>
      <c r="G417" s="1">
        <v>43800</v>
      </c>
      <c r="H417" t="s">
        <v>3440</v>
      </c>
      <c r="I417" t="s">
        <v>3441</v>
      </c>
      <c r="J417" t="s">
        <v>3442</v>
      </c>
      <c r="L417" t="s">
        <v>3443</v>
      </c>
      <c r="M417" t="s">
        <v>354</v>
      </c>
      <c r="N417">
        <v>73049</v>
      </c>
      <c r="O417" t="s">
        <v>68</v>
      </c>
      <c r="Q417" t="s">
        <v>3444</v>
      </c>
      <c r="S417" t="s">
        <v>71</v>
      </c>
      <c r="T417" t="s">
        <v>793</v>
      </c>
      <c r="U417" t="s">
        <v>868</v>
      </c>
      <c r="V417" t="s">
        <v>184</v>
      </c>
      <c r="W417" t="s">
        <v>90</v>
      </c>
      <c r="X417" t="s">
        <v>754</v>
      </c>
      <c r="Y417" t="str">
        <f>"37-3011"</f>
        <v>37-3011</v>
      </c>
      <c r="Z417" t="s">
        <v>454</v>
      </c>
      <c r="AA417">
        <v>561730</v>
      </c>
      <c r="AB417">
        <v>15</v>
      </c>
      <c r="AC417">
        <v>15</v>
      </c>
      <c r="AD417" t="s">
        <v>77</v>
      </c>
      <c r="AE417" t="s">
        <v>96</v>
      </c>
      <c r="AF417">
        <v>40</v>
      </c>
      <c r="AG417" s="3">
        <v>0.33333333333333331</v>
      </c>
      <c r="AH417" s="3">
        <v>0.70833333333333337</v>
      </c>
      <c r="AI417" s="4">
        <v>12.92</v>
      </c>
      <c r="AJ417">
        <v>19.38</v>
      </c>
      <c r="AL417" t="s">
        <v>79</v>
      </c>
      <c r="AM417" t="s">
        <v>80</v>
      </c>
      <c r="AO417" t="s">
        <v>81</v>
      </c>
      <c r="AR417" t="s">
        <v>80</v>
      </c>
      <c r="AT417" t="s">
        <v>80</v>
      </c>
      <c r="AW417" t="s">
        <v>80</v>
      </c>
      <c r="AY417" t="s">
        <v>3443</v>
      </c>
      <c r="AZ417" t="s">
        <v>2446</v>
      </c>
      <c r="BA417" t="s">
        <v>354</v>
      </c>
      <c r="BB417">
        <v>73049</v>
      </c>
      <c r="BC417" t="s">
        <v>77</v>
      </c>
    </row>
    <row r="418" spans="1:55" x14ac:dyDescent="0.25">
      <c r="A418" t="s">
        <v>4165</v>
      </c>
      <c r="B418" s="1">
        <v>43409</v>
      </c>
      <c r="C418" t="s">
        <v>60</v>
      </c>
      <c r="D418" s="2">
        <v>43357.535300925927</v>
      </c>
      <c r="E418" t="s">
        <v>130</v>
      </c>
      <c r="F418" s="1">
        <v>43432</v>
      </c>
      <c r="G418" s="1">
        <v>43556</v>
      </c>
      <c r="H418" t="s">
        <v>3116</v>
      </c>
      <c r="J418" t="s">
        <v>3117</v>
      </c>
      <c r="L418" t="s">
        <v>3118</v>
      </c>
      <c r="M418" t="s">
        <v>3119</v>
      </c>
      <c r="N418">
        <v>26209</v>
      </c>
      <c r="O418" t="s">
        <v>68</v>
      </c>
      <c r="Q418" t="s">
        <v>3120</v>
      </c>
      <c r="S418" t="s">
        <v>71</v>
      </c>
      <c r="T418" t="s">
        <v>3121</v>
      </c>
      <c r="U418" t="s">
        <v>3122</v>
      </c>
      <c r="V418" t="s">
        <v>2834</v>
      </c>
      <c r="W418" t="s">
        <v>67</v>
      </c>
      <c r="X418" t="s">
        <v>4166</v>
      </c>
      <c r="Y418" t="str">
        <f>"35-1012"</f>
        <v>35-1012</v>
      </c>
      <c r="Z418" t="s">
        <v>527</v>
      </c>
      <c r="AA418">
        <v>721199</v>
      </c>
      <c r="AB418">
        <v>10</v>
      </c>
      <c r="AC418">
        <v>3</v>
      </c>
      <c r="AD418" t="s">
        <v>77</v>
      </c>
      <c r="AE418" t="s">
        <v>96</v>
      </c>
      <c r="AF418">
        <v>35</v>
      </c>
      <c r="AG418" s="3">
        <v>0.25</v>
      </c>
      <c r="AH418" s="3">
        <v>0.66666666666666663</v>
      </c>
      <c r="AI418" s="5">
        <v>15</v>
      </c>
      <c r="AJ418">
        <v>22.5</v>
      </c>
      <c r="AL418" t="s">
        <v>79</v>
      </c>
      <c r="AM418" t="s">
        <v>71</v>
      </c>
      <c r="AN418">
        <v>20</v>
      </c>
      <c r="AO418" t="s">
        <v>173</v>
      </c>
      <c r="AR418" t="s">
        <v>80</v>
      </c>
      <c r="AT418" t="s">
        <v>80</v>
      </c>
      <c r="AW418" t="s">
        <v>71</v>
      </c>
      <c r="AX418">
        <v>12</v>
      </c>
      <c r="AY418" t="s">
        <v>3118</v>
      </c>
      <c r="AZ418" t="s">
        <v>3124</v>
      </c>
      <c r="BA418" t="s">
        <v>3119</v>
      </c>
      <c r="BB418">
        <v>26209</v>
      </c>
      <c r="BC418" t="s">
        <v>83</v>
      </c>
    </row>
    <row r="419" spans="1:55" x14ac:dyDescent="0.25">
      <c r="A419" t="s">
        <v>5391</v>
      </c>
      <c r="B419" s="1">
        <v>43423</v>
      </c>
      <c r="C419" t="s">
        <v>60</v>
      </c>
      <c r="D419" s="2">
        <v>43421.701226851852</v>
      </c>
      <c r="E419" t="s">
        <v>85</v>
      </c>
      <c r="H419" t="s">
        <v>5392</v>
      </c>
      <c r="J419" t="s">
        <v>5393</v>
      </c>
      <c r="L419" t="s">
        <v>5394</v>
      </c>
      <c r="M419" t="s">
        <v>67</v>
      </c>
      <c r="N419">
        <v>80120</v>
      </c>
      <c r="O419" t="s">
        <v>68</v>
      </c>
      <c r="Q419" t="s">
        <v>5395</v>
      </c>
      <c r="S419" t="s">
        <v>80</v>
      </c>
      <c r="U419" t="s">
        <v>108</v>
      </c>
      <c r="X419" t="s">
        <v>754</v>
      </c>
      <c r="Y419" t="str">
        <f>"37-3011"</f>
        <v>37-3011</v>
      </c>
      <c r="Z419" t="s">
        <v>454</v>
      </c>
      <c r="AA419">
        <v>561730</v>
      </c>
      <c r="AB419">
        <v>8</v>
      </c>
      <c r="AD419" t="s">
        <v>77</v>
      </c>
      <c r="AE419" t="s">
        <v>78</v>
      </c>
      <c r="AF419">
        <v>40</v>
      </c>
      <c r="AG419" s="3">
        <v>0.3125</v>
      </c>
      <c r="AH419" s="3">
        <v>0.66666666666666663</v>
      </c>
      <c r="AI419" s="5">
        <v>14</v>
      </c>
      <c r="AJ419">
        <v>21</v>
      </c>
      <c r="AK419">
        <v>22.5</v>
      </c>
      <c r="AL419" t="s">
        <v>79</v>
      </c>
      <c r="AM419" t="s">
        <v>80</v>
      </c>
      <c r="AO419" t="s">
        <v>81</v>
      </c>
      <c r="AR419" t="s">
        <v>80</v>
      </c>
      <c r="AT419" t="s">
        <v>80</v>
      </c>
      <c r="AW419" t="s">
        <v>80</v>
      </c>
      <c r="AY419" t="s">
        <v>1089</v>
      </c>
      <c r="AZ419" t="s">
        <v>5396</v>
      </c>
      <c r="BA419" t="s">
        <v>67</v>
      </c>
      <c r="BB419">
        <v>80120</v>
      </c>
      <c r="BC419" t="s">
        <v>77</v>
      </c>
    </row>
    <row r="420" spans="1:55" x14ac:dyDescent="0.25">
      <c r="A420" t="s">
        <v>2900</v>
      </c>
      <c r="B420" s="1">
        <v>43412</v>
      </c>
      <c r="C420" t="s">
        <v>60</v>
      </c>
      <c r="D420" s="2">
        <v>43383.000347222223</v>
      </c>
      <c r="E420" t="s">
        <v>61</v>
      </c>
      <c r="F420" s="1">
        <v>43473</v>
      </c>
      <c r="G420" s="1">
        <v>43763</v>
      </c>
      <c r="H420" t="s">
        <v>2901</v>
      </c>
      <c r="J420" t="s">
        <v>2902</v>
      </c>
      <c r="K420" t="s">
        <v>2903</v>
      </c>
      <c r="L420" t="s">
        <v>2904</v>
      </c>
      <c r="M420" t="s">
        <v>409</v>
      </c>
      <c r="N420">
        <v>35216</v>
      </c>
      <c r="O420" t="s">
        <v>68</v>
      </c>
      <c r="Q420" t="s">
        <v>2905</v>
      </c>
      <c r="S420" t="s">
        <v>71</v>
      </c>
      <c r="T420" t="s">
        <v>315</v>
      </c>
      <c r="U420" t="s">
        <v>471</v>
      </c>
      <c r="V420" t="s">
        <v>317</v>
      </c>
      <c r="W420" t="s">
        <v>90</v>
      </c>
      <c r="X420" t="s">
        <v>754</v>
      </c>
      <c r="Y420" t="str">
        <f>"37-3011"</f>
        <v>37-3011</v>
      </c>
      <c r="Z420" t="s">
        <v>454</v>
      </c>
      <c r="AA420">
        <v>56173</v>
      </c>
      <c r="AB420">
        <v>48</v>
      </c>
      <c r="AC420">
        <v>48</v>
      </c>
      <c r="AD420" t="s">
        <v>77</v>
      </c>
      <c r="AE420" t="s">
        <v>96</v>
      </c>
      <c r="AF420">
        <v>35</v>
      </c>
      <c r="AG420" s="3">
        <v>0.27083333333333331</v>
      </c>
      <c r="AH420" s="3">
        <v>0.63541666666666663</v>
      </c>
      <c r="AI420" s="4">
        <v>13.98</v>
      </c>
      <c r="AJ420">
        <v>20.97</v>
      </c>
      <c r="AK420">
        <v>20.97</v>
      </c>
      <c r="AL420" t="s">
        <v>79</v>
      </c>
      <c r="AM420" t="s">
        <v>80</v>
      </c>
      <c r="AO420" t="s">
        <v>81</v>
      </c>
      <c r="AR420" t="s">
        <v>80</v>
      </c>
      <c r="AT420" t="s">
        <v>80</v>
      </c>
      <c r="AW420" t="s">
        <v>80</v>
      </c>
      <c r="AY420" t="s">
        <v>2906</v>
      </c>
      <c r="AZ420" t="s">
        <v>2907</v>
      </c>
      <c r="BA420" t="s">
        <v>409</v>
      </c>
      <c r="BB420">
        <v>36535</v>
      </c>
      <c r="BC420" t="s">
        <v>77</v>
      </c>
    </row>
    <row r="421" spans="1:55" x14ac:dyDescent="0.25">
      <c r="A421" t="s">
        <v>7635</v>
      </c>
      <c r="B421" s="1">
        <v>43398</v>
      </c>
      <c r="C421" t="s">
        <v>60</v>
      </c>
      <c r="D421" s="2">
        <v>43354.752881944441</v>
      </c>
      <c r="E421" t="s">
        <v>115</v>
      </c>
      <c r="H421" t="s">
        <v>7636</v>
      </c>
      <c r="I421" t="s">
        <v>7637</v>
      </c>
      <c r="J421" t="s">
        <v>7638</v>
      </c>
      <c r="L421" t="s">
        <v>1144</v>
      </c>
      <c r="M421" t="s">
        <v>592</v>
      </c>
      <c r="N421">
        <v>37067</v>
      </c>
      <c r="O421" t="s">
        <v>68</v>
      </c>
      <c r="Q421" t="s">
        <v>7639</v>
      </c>
      <c r="S421" t="s">
        <v>71</v>
      </c>
      <c r="T421" t="s">
        <v>250</v>
      </c>
      <c r="U421" t="s">
        <v>251</v>
      </c>
      <c r="V421" t="s">
        <v>252</v>
      </c>
      <c r="W421" t="s">
        <v>253</v>
      </c>
      <c r="X421" t="s">
        <v>7640</v>
      </c>
      <c r="Y421" t="str">
        <f>"53-7061"</f>
        <v>53-7061</v>
      </c>
      <c r="Z421" t="s">
        <v>1840</v>
      </c>
      <c r="AA421">
        <v>811192</v>
      </c>
      <c r="AB421">
        <v>15</v>
      </c>
      <c r="AD421" t="s">
        <v>77</v>
      </c>
      <c r="AE421" t="s">
        <v>96</v>
      </c>
      <c r="AF421">
        <v>40</v>
      </c>
      <c r="AG421" s="3">
        <v>0.3125</v>
      </c>
      <c r="AH421" s="3">
        <v>0.79166666666666663</v>
      </c>
      <c r="AI421" s="4">
        <v>13.32</v>
      </c>
      <c r="AJ421">
        <v>19.98</v>
      </c>
      <c r="AL421" t="s">
        <v>79</v>
      </c>
      <c r="AM421" t="s">
        <v>80</v>
      </c>
      <c r="AO421" t="s">
        <v>81</v>
      </c>
      <c r="AR421" t="s">
        <v>80</v>
      </c>
      <c r="AT421" t="s">
        <v>80</v>
      </c>
      <c r="AW421" t="s">
        <v>80</v>
      </c>
      <c r="AY421" t="s">
        <v>1144</v>
      </c>
      <c r="AZ421" t="s">
        <v>703</v>
      </c>
      <c r="BA421" t="s">
        <v>592</v>
      </c>
      <c r="BB421">
        <v>37067</v>
      </c>
      <c r="BC421" t="s">
        <v>83</v>
      </c>
    </row>
    <row r="422" spans="1:55" x14ac:dyDescent="0.25">
      <c r="A422" t="s">
        <v>3058</v>
      </c>
      <c r="B422" s="1">
        <v>43398</v>
      </c>
      <c r="C422" t="s">
        <v>60</v>
      </c>
      <c r="D422" s="2">
        <v>43354.642199074071</v>
      </c>
      <c r="E422" t="s">
        <v>115</v>
      </c>
      <c r="H422" t="s">
        <v>3059</v>
      </c>
      <c r="J422" t="s">
        <v>3060</v>
      </c>
      <c r="L422" t="s">
        <v>3061</v>
      </c>
      <c r="M422" t="s">
        <v>592</v>
      </c>
      <c r="N422">
        <v>37354</v>
      </c>
      <c r="O422" t="s">
        <v>68</v>
      </c>
      <c r="Q422" t="s">
        <v>3062</v>
      </c>
      <c r="S422" t="s">
        <v>71</v>
      </c>
      <c r="T422" t="s">
        <v>3063</v>
      </c>
      <c r="U422" t="s">
        <v>3064</v>
      </c>
      <c r="V422" t="s">
        <v>2096</v>
      </c>
      <c r="W422" t="s">
        <v>332</v>
      </c>
      <c r="X422" t="s">
        <v>3065</v>
      </c>
      <c r="Y422" t="str">
        <f>"47-2081"</f>
        <v>47-2081</v>
      </c>
      <c r="Z422" t="s">
        <v>3066</v>
      </c>
      <c r="AA422">
        <v>23831</v>
      </c>
      <c r="AB422">
        <v>10</v>
      </c>
      <c r="AD422" t="s">
        <v>77</v>
      </c>
      <c r="AE422" t="s">
        <v>96</v>
      </c>
      <c r="AF422">
        <v>40</v>
      </c>
      <c r="AG422" s="3">
        <v>0.33333333333333331</v>
      </c>
      <c r="AH422" s="3">
        <v>0.70833333333333337</v>
      </c>
      <c r="AI422" s="4">
        <v>18.82</v>
      </c>
      <c r="AL422" t="s">
        <v>79</v>
      </c>
      <c r="AM422" t="s">
        <v>80</v>
      </c>
      <c r="AO422" t="s">
        <v>81</v>
      </c>
      <c r="AR422" t="s">
        <v>80</v>
      </c>
      <c r="AT422" t="s">
        <v>80</v>
      </c>
      <c r="AW422" t="s">
        <v>80</v>
      </c>
      <c r="AY422" t="s">
        <v>3061</v>
      </c>
      <c r="AZ422" t="s">
        <v>3067</v>
      </c>
      <c r="BA422" t="s">
        <v>592</v>
      </c>
      <c r="BB422">
        <v>37354</v>
      </c>
      <c r="BC422" t="s">
        <v>77</v>
      </c>
    </row>
    <row r="423" spans="1:55" x14ac:dyDescent="0.25">
      <c r="A423" t="s">
        <v>4054</v>
      </c>
      <c r="B423" s="1">
        <v>43398</v>
      </c>
      <c r="C423" t="s">
        <v>60</v>
      </c>
      <c r="D423" s="2">
        <v>43354.560335648152</v>
      </c>
      <c r="E423" t="s">
        <v>115</v>
      </c>
      <c r="H423" t="s">
        <v>4055</v>
      </c>
      <c r="J423" t="s">
        <v>4056</v>
      </c>
      <c r="L423" t="s">
        <v>4057</v>
      </c>
      <c r="M423" t="s">
        <v>1099</v>
      </c>
      <c r="N423">
        <v>84341</v>
      </c>
      <c r="O423" t="s">
        <v>68</v>
      </c>
      <c r="Q423" t="s">
        <v>4058</v>
      </c>
      <c r="S423" t="s">
        <v>71</v>
      </c>
      <c r="T423" t="s">
        <v>1486</v>
      </c>
      <c r="U423" t="s">
        <v>1821</v>
      </c>
      <c r="V423" t="s">
        <v>1487</v>
      </c>
      <c r="W423" t="s">
        <v>147</v>
      </c>
      <c r="X423" t="s">
        <v>4059</v>
      </c>
      <c r="Y423" t="str">
        <f>"51-3023"</f>
        <v>51-3023</v>
      </c>
      <c r="Z423" t="s">
        <v>1675</v>
      </c>
      <c r="AA423">
        <v>315292</v>
      </c>
      <c r="AB423">
        <v>35</v>
      </c>
      <c r="AD423" t="s">
        <v>77</v>
      </c>
      <c r="AE423" t="s">
        <v>78</v>
      </c>
      <c r="AF423">
        <v>48</v>
      </c>
      <c r="AG423" s="3">
        <v>0.29166666666666669</v>
      </c>
      <c r="AH423" s="3">
        <v>0.70833333333333337</v>
      </c>
      <c r="AI423" s="4">
        <v>13.05</v>
      </c>
      <c r="AJ423">
        <v>19.579999999999998</v>
      </c>
      <c r="AK423">
        <v>0</v>
      </c>
      <c r="AL423" t="s">
        <v>79</v>
      </c>
      <c r="AM423" t="s">
        <v>80</v>
      </c>
      <c r="AO423" t="s">
        <v>81</v>
      </c>
      <c r="AR423" t="s">
        <v>80</v>
      </c>
      <c r="AT423" t="s">
        <v>80</v>
      </c>
      <c r="AW423" t="s">
        <v>80</v>
      </c>
      <c r="AY423" t="s">
        <v>4057</v>
      </c>
      <c r="AZ423" t="s">
        <v>4060</v>
      </c>
      <c r="BA423" t="s">
        <v>1099</v>
      </c>
      <c r="BB423">
        <v>84341</v>
      </c>
      <c r="BC423" t="s">
        <v>83</v>
      </c>
    </row>
    <row r="424" spans="1:55" x14ac:dyDescent="0.25">
      <c r="A424" t="s">
        <v>1627</v>
      </c>
      <c r="B424" s="1">
        <v>43384</v>
      </c>
      <c r="C424" t="s">
        <v>60</v>
      </c>
      <c r="D424" s="2">
        <v>43356.727349537039</v>
      </c>
      <c r="E424" t="s">
        <v>61</v>
      </c>
      <c r="F424" s="1">
        <v>43444</v>
      </c>
      <c r="G424" s="1">
        <v>43558</v>
      </c>
      <c r="H424" t="s">
        <v>1628</v>
      </c>
      <c r="J424" t="s">
        <v>1629</v>
      </c>
      <c r="K424" t="s">
        <v>1630</v>
      </c>
      <c r="L424" t="s">
        <v>1488</v>
      </c>
      <c r="M424" t="s">
        <v>180</v>
      </c>
      <c r="N424">
        <v>15317</v>
      </c>
      <c r="O424" t="s">
        <v>68</v>
      </c>
      <c r="Q424" t="s">
        <v>1631</v>
      </c>
      <c r="S424" t="s">
        <v>71</v>
      </c>
      <c r="T424" t="s">
        <v>801</v>
      </c>
      <c r="U424" t="s">
        <v>1198</v>
      </c>
      <c r="V424" t="s">
        <v>803</v>
      </c>
      <c r="W424" t="s">
        <v>753</v>
      </c>
      <c r="X424" t="s">
        <v>1632</v>
      </c>
      <c r="Y424" t="str">
        <f>"37-2011"</f>
        <v>37-2011</v>
      </c>
      <c r="Z424" t="s">
        <v>1297</v>
      </c>
      <c r="AA424">
        <v>53113</v>
      </c>
      <c r="AB424">
        <v>2</v>
      </c>
      <c r="AC424">
        <v>2</v>
      </c>
      <c r="AD424" t="s">
        <v>77</v>
      </c>
      <c r="AE424" t="s">
        <v>78</v>
      </c>
      <c r="AF424">
        <v>40</v>
      </c>
      <c r="AG424" s="3">
        <v>0.29166666666666669</v>
      </c>
      <c r="AH424" s="3">
        <v>0.64583333333333337</v>
      </c>
      <c r="AI424" s="4">
        <v>13.12</v>
      </c>
      <c r="AJ424">
        <v>19.68</v>
      </c>
      <c r="AL424" t="s">
        <v>79</v>
      </c>
      <c r="AM424" t="s">
        <v>80</v>
      </c>
      <c r="AO424" t="s">
        <v>81</v>
      </c>
      <c r="AP424" t="s">
        <v>69</v>
      </c>
      <c r="AR424" t="s">
        <v>80</v>
      </c>
      <c r="AT424" t="s">
        <v>80</v>
      </c>
      <c r="AW424" t="s">
        <v>80</v>
      </c>
      <c r="AY424" t="s">
        <v>1488</v>
      </c>
      <c r="AZ424" t="s">
        <v>595</v>
      </c>
      <c r="BA424" t="s">
        <v>180</v>
      </c>
      <c r="BB424">
        <v>15317</v>
      </c>
      <c r="BC424" t="s">
        <v>83</v>
      </c>
    </row>
    <row r="425" spans="1:55" x14ac:dyDescent="0.25">
      <c r="A425" t="s">
        <v>465</v>
      </c>
      <c r="B425" s="1">
        <v>43374</v>
      </c>
      <c r="C425" t="s">
        <v>60</v>
      </c>
      <c r="D425" s="2">
        <v>43355.792824074073</v>
      </c>
      <c r="E425" t="s">
        <v>61</v>
      </c>
      <c r="F425" s="1">
        <v>43435</v>
      </c>
      <c r="G425" s="1">
        <v>43713</v>
      </c>
      <c r="H425" t="s">
        <v>466</v>
      </c>
      <c r="I425" t="s">
        <v>467</v>
      </c>
      <c r="J425" t="s">
        <v>468</v>
      </c>
      <c r="L425" t="s">
        <v>469</v>
      </c>
      <c r="M425" t="s">
        <v>336</v>
      </c>
      <c r="N425">
        <v>10017</v>
      </c>
      <c r="O425" t="s">
        <v>68</v>
      </c>
      <c r="Q425" t="s">
        <v>470</v>
      </c>
      <c r="S425" t="s">
        <v>71</v>
      </c>
      <c r="T425" t="s">
        <v>315</v>
      </c>
      <c r="U425" t="s">
        <v>471</v>
      </c>
      <c r="V425" t="s">
        <v>317</v>
      </c>
      <c r="W425" t="s">
        <v>90</v>
      </c>
      <c r="X425" t="s">
        <v>366</v>
      </c>
      <c r="Y425" t="str">
        <f>"35-3031"</f>
        <v>35-3031</v>
      </c>
      <c r="Z425" t="s">
        <v>367</v>
      </c>
      <c r="AA425">
        <v>721110</v>
      </c>
      <c r="AB425">
        <v>22</v>
      </c>
      <c r="AC425">
        <v>22</v>
      </c>
      <c r="AD425" t="s">
        <v>77</v>
      </c>
      <c r="AE425" t="s">
        <v>96</v>
      </c>
      <c r="AF425">
        <v>35</v>
      </c>
      <c r="AG425" s="3">
        <v>0.25</v>
      </c>
      <c r="AH425" s="3">
        <v>0.58333333333333337</v>
      </c>
      <c r="AI425" s="4">
        <v>14.4</v>
      </c>
      <c r="AJ425">
        <v>21.6</v>
      </c>
      <c r="AL425" t="s">
        <v>79</v>
      </c>
      <c r="AM425" t="s">
        <v>80</v>
      </c>
      <c r="AO425" t="s">
        <v>81</v>
      </c>
      <c r="AR425" t="s">
        <v>80</v>
      </c>
      <c r="AT425" t="s">
        <v>80</v>
      </c>
      <c r="AW425" t="s">
        <v>71</v>
      </c>
      <c r="AX425">
        <v>2</v>
      </c>
      <c r="AY425" t="s">
        <v>472</v>
      </c>
      <c r="AZ425" t="s">
        <v>473</v>
      </c>
      <c r="BA425" t="s">
        <v>119</v>
      </c>
      <c r="BB425">
        <v>34103</v>
      </c>
      <c r="BC425" t="s">
        <v>83</v>
      </c>
    </row>
    <row r="426" spans="1:55" x14ac:dyDescent="0.25">
      <c r="A426" t="s">
        <v>3908</v>
      </c>
      <c r="B426" s="1">
        <v>43391</v>
      </c>
      <c r="C426" t="s">
        <v>60</v>
      </c>
      <c r="D426" s="2">
        <v>43359.065393518518</v>
      </c>
      <c r="E426" t="s">
        <v>61</v>
      </c>
      <c r="F426" s="1">
        <v>43449</v>
      </c>
      <c r="G426" s="1">
        <v>43555</v>
      </c>
      <c r="H426" t="s">
        <v>3909</v>
      </c>
      <c r="I426" t="s">
        <v>3910</v>
      </c>
      <c r="J426" t="s">
        <v>3911</v>
      </c>
      <c r="K426" t="s">
        <v>3912</v>
      </c>
      <c r="L426" t="s">
        <v>3906</v>
      </c>
      <c r="M426" t="s">
        <v>67</v>
      </c>
      <c r="N426">
        <v>80477</v>
      </c>
      <c r="O426" t="s">
        <v>68</v>
      </c>
      <c r="Q426" t="s">
        <v>3913</v>
      </c>
      <c r="S426" t="s">
        <v>71</v>
      </c>
      <c r="T426" t="s">
        <v>315</v>
      </c>
      <c r="U426" t="s">
        <v>471</v>
      </c>
      <c r="V426" t="s">
        <v>317</v>
      </c>
      <c r="W426" t="s">
        <v>90</v>
      </c>
      <c r="X426" t="s">
        <v>558</v>
      </c>
      <c r="Y426" t="str">
        <f>"37-2012"</f>
        <v>37-2012</v>
      </c>
      <c r="Z426" t="s">
        <v>268</v>
      </c>
      <c r="AA426">
        <v>72111</v>
      </c>
      <c r="AB426">
        <v>6</v>
      </c>
      <c r="AC426">
        <v>6</v>
      </c>
      <c r="AD426" t="s">
        <v>77</v>
      </c>
      <c r="AE426" t="s">
        <v>96</v>
      </c>
      <c r="AF426">
        <v>35</v>
      </c>
      <c r="AG426" s="3">
        <v>0.35416666666666669</v>
      </c>
      <c r="AH426" s="3">
        <v>0.79166666666666663</v>
      </c>
      <c r="AI426" s="4">
        <v>14.73</v>
      </c>
      <c r="AJ426">
        <v>22.1</v>
      </c>
      <c r="AK426">
        <v>22.1</v>
      </c>
      <c r="AL426" t="s">
        <v>79</v>
      </c>
      <c r="AM426" t="s">
        <v>80</v>
      </c>
      <c r="AO426" t="s">
        <v>81</v>
      </c>
      <c r="AR426" t="s">
        <v>80</v>
      </c>
      <c r="AT426" t="s">
        <v>80</v>
      </c>
      <c r="AW426" t="s">
        <v>71</v>
      </c>
      <c r="AX426">
        <v>2</v>
      </c>
      <c r="AY426" t="s">
        <v>3906</v>
      </c>
      <c r="AZ426" t="s">
        <v>3907</v>
      </c>
      <c r="BA426" t="s">
        <v>67</v>
      </c>
      <c r="BB426">
        <v>80477</v>
      </c>
      <c r="BC426" t="s">
        <v>83</v>
      </c>
    </row>
    <row r="427" spans="1:55" x14ac:dyDescent="0.25">
      <c r="A427" t="s">
        <v>3497</v>
      </c>
      <c r="B427" s="1">
        <v>43448</v>
      </c>
      <c r="C427" t="s">
        <v>60</v>
      </c>
      <c r="D427" s="2">
        <v>43398.45175925926</v>
      </c>
      <c r="E427" t="s">
        <v>115</v>
      </c>
      <c r="H427" t="s">
        <v>3498</v>
      </c>
      <c r="I427" t="s">
        <v>69</v>
      </c>
      <c r="J427" t="s">
        <v>3499</v>
      </c>
      <c r="K427" t="s">
        <v>69</v>
      </c>
      <c r="L427" t="s">
        <v>3500</v>
      </c>
      <c r="M427" t="s">
        <v>90</v>
      </c>
      <c r="N427">
        <v>78542</v>
      </c>
      <c r="O427" t="s">
        <v>68</v>
      </c>
      <c r="P427" t="s">
        <v>69</v>
      </c>
      <c r="Q427" t="s">
        <v>3501</v>
      </c>
      <c r="R427">
        <v>0</v>
      </c>
      <c r="S427" t="s">
        <v>80</v>
      </c>
      <c r="U427" t="s">
        <v>108</v>
      </c>
      <c r="X427" t="s">
        <v>2675</v>
      </c>
      <c r="Y427" t="str">
        <f>"53-3032"</f>
        <v>53-3032</v>
      </c>
      <c r="Z427" t="s">
        <v>357</v>
      </c>
      <c r="AA427">
        <v>541614</v>
      </c>
      <c r="AB427">
        <v>3</v>
      </c>
      <c r="AD427" t="s">
        <v>77</v>
      </c>
      <c r="AE427" t="s">
        <v>96</v>
      </c>
      <c r="AF427">
        <v>40</v>
      </c>
      <c r="AG427" s="3">
        <v>0.29166666666666669</v>
      </c>
      <c r="AH427" s="3">
        <v>0.70833333333333337</v>
      </c>
      <c r="AI427" s="4">
        <v>0.4</v>
      </c>
      <c r="AJ427">
        <v>0</v>
      </c>
      <c r="AK427">
        <v>0</v>
      </c>
      <c r="AL427" t="s">
        <v>79</v>
      </c>
      <c r="AM427" t="s">
        <v>80</v>
      </c>
      <c r="AO427" t="s">
        <v>173</v>
      </c>
      <c r="AP427" t="s">
        <v>69</v>
      </c>
      <c r="AQ427" t="s">
        <v>997</v>
      </c>
      <c r="AR427" t="s">
        <v>80</v>
      </c>
      <c r="AT427" t="s">
        <v>80</v>
      </c>
      <c r="AW427" t="s">
        <v>71</v>
      </c>
      <c r="AX427">
        <v>36</v>
      </c>
      <c r="AY427" t="s">
        <v>3500</v>
      </c>
      <c r="AZ427" t="s">
        <v>3502</v>
      </c>
      <c r="BA427" t="s">
        <v>90</v>
      </c>
      <c r="BB427">
        <v>78542</v>
      </c>
      <c r="BC427" t="s">
        <v>83</v>
      </c>
    </row>
    <row r="428" spans="1:55" x14ac:dyDescent="0.25">
      <c r="A428" t="s">
        <v>1735</v>
      </c>
      <c r="B428" s="1">
        <v>43390</v>
      </c>
      <c r="C428" t="s">
        <v>60</v>
      </c>
      <c r="D428" s="2">
        <v>43360.422129629631</v>
      </c>
      <c r="E428" t="s">
        <v>61</v>
      </c>
      <c r="F428" s="1">
        <v>43446</v>
      </c>
      <c r="G428" s="1">
        <v>43688</v>
      </c>
      <c r="H428" t="s">
        <v>1736</v>
      </c>
      <c r="I428" t="s">
        <v>1737</v>
      </c>
      <c r="J428" t="s">
        <v>1738</v>
      </c>
      <c r="L428" t="s">
        <v>1739</v>
      </c>
      <c r="M428" t="s">
        <v>240</v>
      </c>
      <c r="N428">
        <v>30501</v>
      </c>
      <c r="O428" t="s">
        <v>68</v>
      </c>
      <c r="Q428" t="s">
        <v>1740</v>
      </c>
      <c r="S428" t="s">
        <v>71</v>
      </c>
      <c r="T428" t="s">
        <v>1741</v>
      </c>
      <c r="U428" t="s">
        <v>1742</v>
      </c>
      <c r="V428" t="s">
        <v>1743</v>
      </c>
      <c r="W428" t="s">
        <v>240</v>
      </c>
      <c r="X428" t="s">
        <v>1744</v>
      </c>
      <c r="Y428" t="str">
        <f>"35-2011"</f>
        <v>35-2011</v>
      </c>
      <c r="Z428" t="s">
        <v>1745</v>
      </c>
      <c r="AA428">
        <v>7221</v>
      </c>
      <c r="AB428">
        <v>10</v>
      </c>
      <c r="AC428">
        <v>10</v>
      </c>
      <c r="AD428" t="s">
        <v>77</v>
      </c>
      <c r="AE428" t="s">
        <v>96</v>
      </c>
      <c r="AF428">
        <v>40</v>
      </c>
      <c r="AG428" s="3">
        <v>0.33333333333333331</v>
      </c>
      <c r="AH428" s="3">
        <v>0.16666666666666666</v>
      </c>
      <c r="AI428" s="4">
        <v>8.5</v>
      </c>
      <c r="AJ428">
        <v>12.75</v>
      </c>
      <c r="AL428" t="s">
        <v>79</v>
      </c>
      <c r="AM428" t="s">
        <v>80</v>
      </c>
      <c r="AO428" t="s">
        <v>81</v>
      </c>
      <c r="AR428" t="s">
        <v>80</v>
      </c>
      <c r="AT428" t="s">
        <v>80</v>
      </c>
      <c r="AW428" t="s">
        <v>80</v>
      </c>
      <c r="AY428" t="s">
        <v>1739</v>
      </c>
      <c r="AZ428" t="s">
        <v>1746</v>
      </c>
      <c r="BA428" t="s">
        <v>240</v>
      </c>
      <c r="BB428">
        <v>30501</v>
      </c>
      <c r="BC428" t="s">
        <v>77</v>
      </c>
    </row>
    <row r="429" spans="1:55" x14ac:dyDescent="0.25">
      <c r="A429" t="s">
        <v>3962</v>
      </c>
      <c r="B429" s="1">
        <v>43405</v>
      </c>
      <c r="C429" t="s">
        <v>60</v>
      </c>
      <c r="D429" s="2">
        <v>43356.798657407409</v>
      </c>
      <c r="E429" t="s">
        <v>115</v>
      </c>
      <c r="H429" t="s">
        <v>3942</v>
      </c>
      <c r="J429" t="s">
        <v>3943</v>
      </c>
      <c r="L429" t="s">
        <v>3944</v>
      </c>
      <c r="M429" t="s">
        <v>90</v>
      </c>
      <c r="N429">
        <v>77571</v>
      </c>
      <c r="O429" t="s">
        <v>68</v>
      </c>
      <c r="Q429" t="s">
        <v>3945</v>
      </c>
      <c r="S429" t="s">
        <v>71</v>
      </c>
      <c r="T429" t="s">
        <v>3946</v>
      </c>
      <c r="U429" t="s">
        <v>3947</v>
      </c>
      <c r="V429" t="s">
        <v>640</v>
      </c>
      <c r="W429" t="s">
        <v>90</v>
      </c>
      <c r="X429" t="s">
        <v>3963</v>
      </c>
      <c r="Y429" t="str">
        <f>"47-2152"</f>
        <v>47-2152</v>
      </c>
      <c r="Z429" t="s">
        <v>226</v>
      </c>
      <c r="AA429">
        <v>237120</v>
      </c>
      <c r="AB429">
        <v>110</v>
      </c>
      <c r="AD429" t="s">
        <v>77</v>
      </c>
      <c r="AE429" t="s">
        <v>438</v>
      </c>
      <c r="AF429">
        <v>40</v>
      </c>
      <c r="AG429" s="3">
        <v>0.29166666666666669</v>
      </c>
      <c r="AH429" s="3">
        <v>0.72916666666666663</v>
      </c>
      <c r="AI429" s="4">
        <v>27.65</v>
      </c>
      <c r="AJ429">
        <v>41.48</v>
      </c>
      <c r="AL429" t="s">
        <v>79</v>
      </c>
      <c r="AM429" t="s">
        <v>80</v>
      </c>
      <c r="AO429" t="s">
        <v>173</v>
      </c>
      <c r="AR429" t="s">
        <v>80</v>
      </c>
      <c r="AT429" t="s">
        <v>80</v>
      </c>
      <c r="AW429" t="s">
        <v>71</v>
      </c>
      <c r="AX429">
        <v>24</v>
      </c>
      <c r="AY429" t="s">
        <v>3949</v>
      </c>
      <c r="AZ429" t="s">
        <v>278</v>
      </c>
      <c r="BA429" t="s">
        <v>90</v>
      </c>
      <c r="BB429">
        <v>77642</v>
      </c>
      <c r="BC429" t="s">
        <v>83</v>
      </c>
    </row>
    <row r="430" spans="1:55" x14ac:dyDescent="0.25">
      <c r="A430" t="s">
        <v>7754</v>
      </c>
      <c r="B430" s="1">
        <v>43383</v>
      </c>
      <c r="C430" t="s">
        <v>60</v>
      </c>
      <c r="D430" s="2">
        <v>43359.829687500001</v>
      </c>
      <c r="E430" t="s">
        <v>61</v>
      </c>
      <c r="F430" s="1">
        <v>43449</v>
      </c>
      <c r="G430" s="1">
        <v>43723</v>
      </c>
      <c r="H430" t="s">
        <v>7755</v>
      </c>
      <c r="J430" t="s">
        <v>7756</v>
      </c>
      <c r="L430" t="s">
        <v>7757</v>
      </c>
      <c r="M430" t="s">
        <v>240</v>
      </c>
      <c r="N430">
        <v>30165</v>
      </c>
      <c r="O430" t="s">
        <v>68</v>
      </c>
      <c r="Q430" t="s">
        <v>7758</v>
      </c>
      <c r="S430" t="s">
        <v>71</v>
      </c>
      <c r="T430" t="s">
        <v>250</v>
      </c>
      <c r="U430" t="s">
        <v>1467</v>
      </c>
      <c r="V430" t="s">
        <v>252</v>
      </c>
      <c r="W430" t="s">
        <v>253</v>
      </c>
      <c r="X430" t="s">
        <v>254</v>
      </c>
      <c r="Y430" t="str">
        <f>"45-4011"</f>
        <v>45-4011</v>
      </c>
      <c r="Z430" t="s">
        <v>242</v>
      </c>
      <c r="AA430">
        <v>115310</v>
      </c>
      <c r="AB430">
        <v>35</v>
      </c>
      <c r="AC430">
        <v>35</v>
      </c>
      <c r="AD430" t="s">
        <v>77</v>
      </c>
      <c r="AE430" t="s">
        <v>78</v>
      </c>
      <c r="AF430">
        <v>40</v>
      </c>
      <c r="AG430" s="3">
        <v>0.33333333333333331</v>
      </c>
      <c r="AH430" s="3">
        <v>0.70833333333333337</v>
      </c>
      <c r="AI430" s="4">
        <v>9.83</v>
      </c>
      <c r="AJ430">
        <v>14.75</v>
      </c>
      <c r="AK430">
        <v>32.25</v>
      </c>
      <c r="AL430" t="s">
        <v>79</v>
      </c>
      <c r="AM430" t="s">
        <v>80</v>
      </c>
      <c r="AO430" t="s">
        <v>81</v>
      </c>
      <c r="AR430" t="s">
        <v>80</v>
      </c>
      <c r="AT430" t="s">
        <v>80</v>
      </c>
      <c r="AW430" t="s">
        <v>80</v>
      </c>
      <c r="AY430" t="s">
        <v>7757</v>
      </c>
      <c r="AZ430" t="s">
        <v>2063</v>
      </c>
      <c r="BA430" t="s">
        <v>240</v>
      </c>
      <c r="BB430">
        <v>30165</v>
      </c>
      <c r="BC430" t="s">
        <v>77</v>
      </c>
    </row>
    <row r="431" spans="1:55" x14ac:dyDescent="0.25">
      <c r="A431" t="s">
        <v>3574</v>
      </c>
      <c r="B431" s="1">
        <v>43448</v>
      </c>
      <c r="C431" t="s">
        <v>60</v>
      </c>
      <c r="D431" s="2">
        <v>43421.003587962965</v>
      </c>
      <c r="E431" t="s">
        <v>757</v>
      </c>
      <c r="F431" s="1">
        <v>43511</v>
      </c>
      <c r="G431" s="1">
        <v>43784</v>
      </c>
      <c r="H431" t="s">
        <v>3575</v>
      </c>
      <c r="J431" t="s">
        <v>3576</v>
      </c>
      <c r="L431" t="s">
        <v>3577</v>
      </c>
      <c r="M431" t="s">
        <v>90</v>
      </c>
      <c r="N431">
        <v>76065</v>
      </c>
      <c r="O431" t="s">
        <v>68</v>
      </c>
      <c r="Q431" t="s">
        <v>3578</v>
      </c>
      <c r="S431" t="s">
        <v>71</v>
      </c>
      <c r="T431" t="s">
        <v>1259</v>
      </c>
      <c r="U431" t="s">
        <v>1064</v>
      </c>
      <c r="V431" t="s">
        <v>1065</v>
      </c>
      <c r="W431" t="s">
        <v>90</v>
      </c>
      <c r="X431" t="s">
        <v>754</v>
      </c>
      <c r="Y431" t="str">
        <f>"37-3011"</f>
        <v>37-3011</v>
      </c>
      <c r="Z431" t="s">
        <v>454</v>
      </c>
      <c r="AA431">
        <v>561730</v>
      </c>
      <c r="AB431">
        <v>42</v>
      </c>
      <c r="AC431">
        <v>42</v>
      </c>
      <c r="AD431" t="s">
        <v>77</v>
      </c>
      <c r="AE431" t="s">
        <v>96</v>
      </c>
      <c r="AF431">
        <v>35</v>
      </c>
      <c r="AG431" s="3">
        <v>0.29166666666666669</v>
      </c>
      <c r="AH431" s="3">
        <v>0.66666666666666663</v>
      </c>
      <c r="AI431" s="4">
        <v>13.94</v>
      </c>
      <c r="AJ431">
        <v>20.91</v>
      </c>
      <c r="AL431" t="s">
        <v>79</v>
      </c>
      <c r="AM431" t="s">
        <v>80</v>
      </c>
      <c r="AO431" t="s">
        <v>81</v>
      </c>
      <c r="AR431" t="s">
        <v>80</v>
      </c>
      <c r="AT431" t="s">
        <v>80</v>
      </c>
      <c r="AW431" t="s">
        <v>80</v>
      </c>
      <c r="AY431" t="s">
        <v>3577</v>
      </c>
      <c r="AZ431" t="s">
        <v>3579</v>
      </c>
      <c r="BA431" t="s">
        <v>90</v>
      </c>
      <c r="BB431">
        <v>76065</v>
      </c>
      <c r="BC431" t="s">
        <v>77</v>
      </c>
    </row>
    <row r="432" spans="1:55" x14ac:dyDescent="0.25">
      <c r="A432" t="s">
        <v>3335</v>
      </c>
      <c r="B432" s="1">
        <v>43431</v>
      </c>
      <c r="C432" t="s">
        <v>60</v>
      </c>
      <c r="D432" s="2">
        <v>43407.004479166666</v>
      </c>
      <c r="E432" t="s">
        <v>61</v>
      </c>
      <c r="F432" s="1">
        <v>43497</v>
      </c>
      <c r="G432" s="1">
        <v>43784</v>
      </c>
      <c r="H432" t="s">
        <v>3336</v>
      </c>
      <c r="J432" t="s">
        <v>3337</v>
      </c>
      <c r="L432" t="s">
        <v>3338</v>
      </c>
      <c r="M432" t="s">
        <v>354</v>
      </c>
      <c r="N432">
        <v>74017</v>
      </c>
      <c r="O432" t="s">
        <v>68</v>
      </c>
      <c r="Q432" t="s">
        <v>3339</v>
      </c>
      <c r="S432" t="s">
        <v>71</v>
      </c>
      <c r="T432" t="s">
        <v>250</v>
      </c>
      <c r="U432" t="s">
        <v>1453</v>
      </c>
      <c r="V432" t="s">
        <v>252</v>
      </c>
      <c r="W432" t="s">
        <v>253</v>
      </c>
      <c r="X432" t="s">
        <v>881</v>
      </c>
      <c r="Y432" t="str">
        <f>"37-3011"</f>
        <v>37-3011</v>
      </c>
      <c r="Z432" t="s">
        <v>454</v>
      </c>
      <c r="AA432">
        <v>561730</v>
      </c>
      <c r="AB432">
        <v>6</v>
      </c>
      <c r="AC432">
        <v>6</v>
      </c>
      <c r="AD432" t="s">
        <v>77</v>
      </c>
      <c r="AE432" t="s">
        <v>96</v>
      </c>
      <c r="AF432">
        <v>40</v>
      </c>
      <c r="AG432" s="3">
        <v>0.33333333333333331</v>
      </c>
      <c r="AH432" s="3">
        <v>0.70833333333333337</v>
      </c>
      <c r="AI432" s="4">
        <v>12.95</v>
      </c>
      <c r="AJ432">
        <v>19.43</v>
      </c>
      <c r="AK432">
        <v>24</v>
      </c>
      <c r="AL432" t="s">
        <v>79</v>
      </c>
      <c r="AM432" t="s">
        <v>80</v>
      </c>
      <c r="AO432" t="s">
        <v>81</v>
      </c>
      <c r="AR432" t="s">
        <v>80</v>
      </c>
      <c r="AT432" t="s">
        <v>80</v>
      </c>
      <c r="AW432" t="s">
        <v>80</v>
      </c>
      <c r="AY432" t="s">
        <v>3338</v>
      </c>
      <c r="AZ432" t="s">
        <v>360</v>
      </c>
      <c r="BA432" t="s">
        <v>354</v>
      </c>
      <c r="BB432">
        <v>74019</v>
      </c>
      <c r="BC432" t="s">
        <v>77</v>
      </c>
    </row>
    <row r="433" spans="1:55" x14ac:dyDescent="0.25">
      <c r="A433" t="s">
        <v>5742</v>
      </c>
      <c r="B433" s="1">
        <v>43452</v>
      </c>
      <c r="C433" t="s">
        <v>60</v>
      </c>
      <c r="D433" s="2">
        <v>43421.003136574072</v>
      </c>
      <c r="E433" t="s">
        <v>85</v>
      </c>
      <c r="H433" t="s">
        <v>1290</v>
      </c>
      <c r="J433" t="s">
        <v>5743</v>
      </c>
      <c r="L433" t="s">
        <v>5744</v>
      </c>
      <c r="M433" t="s">
        <v>90</v>
      </c>
      <c r="N433">
        <v>78613</v>
      </c>
      <c r="O433" t="s">
        <v>68</v>
      </c>
      <c r="Q433" t="s">
        <v>1292</v>
      </c>
      <c r="S433" t="s">
        <v>71</v>
      </c>
      <c r="T433" t="s">
        <v>1259</v>
      </c>
      <c r="U433" t="s">
        <v>1064</v>
      </c>
      <c r="V433" t="s">
        <v>1065</v>
      </c>
      <c r="W433" t="s">
        <v>90</v>
      </c>
      <c r="X433" t="s">
        <v>95</v>
      </c>
      <c r="Y433" t="str">
        <f>"47-2061"</f>
        <v>47-2061</v>
      </c>
      <c r="Z433" t="s">
        <v>92</v>
      </c>
      <c r="AA433">
        <v>236220</v>
      </c>
      <c r="AB433">
        <v>6</v>
      </c>
      <c r="AD433" t="s">
        <v>77</v>
      </c>
      <c r="AE433" t="s">
        <v>96</v>
      </c>
      <c r="AF433">
        <v>35</v>
      </c>
      <c r="AG433" s="3">
        <v>0.29166666666666669</v>
      </c>
      <c r="AH433" s="3">
        <v>0.66666666666666663</v>
      </c>
      <c r="AI433" s="4">
        <v>15.07</v>
      </c>
      <c r="AJ433">
        <v>22.61</v>
      </c>
      <c r="AL433" t="s">
        <v>79</v>
      </c>
      <c r="AM433" t="s">
        <v>80</v>
      </c>
      <c r="AO433" t="s">
        <v>81</v>
      </c>
      <c r="AR433" t="s">
        <v>80</v>
      </c>
      <c r="AT433" t="s">
        <v>80</v>
      </c>
      <c r="AW433" t="s">
        <v>80</v>
      </c>
      <c r="AY433" t="s">
        <v>5744</v>
      </c>
      <c r="AZ433" t="s">
        <v>703</v>
      </c>
      <c r="BA433" t="s">
        <v>90</v>
      </c>
      <c r="BB433">
        <v>78613</v>
      </c>
      <c r="BC433" t="s">
        <v>77</v>
      </c>
    </row>
    <row r="434" spans="1:55" x14ac:dyDescent="0.25">
      <c r="A434" t="s">
        <v>4126</v>
      </c>
      <c r="B434" s="1">
        <v>43399</v>
      </c>
      <c r="C434" t="s">
        <v>60</v>
      </c>
      <c r="D434" s="2">
        <v>43376.461423611108</v>
      </c>
      <c r="E434" t="s">
        <v>61</v>
      </c>
      <c r="F434" s="1">
        <v>43466</v>
      </c>
      <c r="G434" s="1">
        <v>43739</v>
      </c>
      <c r="H434" t="s">
        <v>4127</v>
      </c>
      <c r="J434" t="s">
        <v>4128</v>
      </c>
      <c r="L434" t="s">
        <v>621</v>
      </c>
      <c r="M434" t="s">
        <v>409</v>
      </c>
      <c r="N434">
        <v>36545</v>
      </c>
      <c r="O434" t="s">
        <v>68</v>
      </c>
      <c r="Q434" t="s">
        <v>4129</v>
      </c>
      <c r="S434" t="s">
        <v>71</v>
      </c>
      <c r="T434" t="s">
        <v>250</v>
      </c>
      <c r="U434" t="s">
        <v>1453</v>
      </c>
      <c r="V434" t="s">
        <v>252</v>
      </c>
      <c r="W434" t="s">
        <v>253</v>
      </c>
      <c r="X434" t="s">
        <v>4130</v>
      </c>
      <c r="Y434" t="str">
        <f>"37-3011"</f>
        <v>37-3011</v>
      </c>
      <c r="Z434" t="s">
        <v>454</v>
      </c>
      <c r="AA434">
        <v>561730</v>
      </c>
      <c r="AB434">
        <v>23</v>
      </c>
      <c r="AC434">
        <v>23</v>
      </c>
      <c r="AD434" t="s">
        <v>77</v>
      </c>
      <c r="AE434" t="s">
        <v>78</v>
      </c>
      <c r="AF434">
        <v>40</v>
      </c>
      <c r="AG434" s="3">
        <v>0.22916666666666666</v>
      </c>
      <c r="AH434" s="3">
        <v>0.72916666666666663</v>
      </c>
      <c r="AI434" s="4">
        <v>11.29</v>
      </c>
      <c r="AJ434">
        <v>16.940000000000001</v>
      </c>
      <c r="AL434" t="s">
        <v>79</v>
      </c>
      <c r="AM434" t="s">
        <v>80</v>
      </c>
      <c r="AO434" t="s">
        <v>81</v>
      </c>
      <c r="AR434" t="s">
        <v>80</v>
      </c>
      <c r="AT434" t="s">
        <v>80</v>
      </c>
      <c r="AW434" t="s">
        <v>80</v>
      </c>
      <c r="AY434" t="s">
        <v>621</v>
      </c>
      <c r="AZ434" t="s">
        <v>2548</v>
      </c>
      <c r="BA434" t="s">
        <v>409</v>
      </c>
      <c r="BB434">
        <v>36545</v>
      </c>
      <c r="BC434" t="s">
        <v>77</v>
      </c>
    </row>
    <row r="435" spans="1:55" x14ac:dyDescent="0.25">
      <c r="A435" t="s">
        <v>5722</v>
      </c>
      <c r="B435" s="1">
        <v>43452</v>
      </c>
      <c r="C435" t="s">
        <v>60</v>
      </c>
      <c r="D435" s="2">
        <v>43435.003541666665</v>
      </c>
      <c r="E435" t="s">
        <v>85</v>
      </c>
      <c r="H435" t="s">
        <v>5723</v>
      </c>
      <c r="J435" t="s">
        <v>5724</v>
      </c>
      <c r="L435" t="s">
        <v>5725</v>
      </c>
      <c r="M435" t="s">
        <v>332</v>
      </c>
      <c r="N435">
        <v>42301</v>
      </c>
      <c r="O435" t="s">
        <v>68</v>
      </c>
      <c r="Q435" t="s">
        <v>5726</v>
      </c>
      <c r="S435" t="s">
        <v>71</v>
      </c>
      <c r="T435" t="s">
        <v>250</v>
      </c>
      <c r="U435" t="s">
        <v>1453</v>
      </c>
      <c r="V435" t="s">
        <v>252</v>
      </c>
      <c r="W435" t="s">
        <v>253</v>
      </c>
      <c r="X435" t="s">
        <v>881</v>
      </c>
      <c r="Y435" t="str">
        <f>"37-3011"</f>
        <v>37-3011</v>
      </c>
      <c r="Z435" t="s">
        <v>454</v>
      </c>
      <c r="AA435">
        <v>561730</v>
      </c>
      <c r="AB435">
        <v>5</v>
      </c>
      <c r="AD435" t="s">
        <v>77</v>
      </c>
      <c r="AE435" t="s">
        <v>78</v>
      </c>
      <c r="AF435">
        <v>40</v>
      </c>
      <c r="AG435" s="3">
        <v>0.29166666666666669</v>
      </c>
      <c r="AH435" s="3">
        <v>0.70833333333333337</v>
      </c>
      <c r="AI435" s="4">
        <v>11.73</v>
      </c>
      <c r="AJ435">
        <v>17.600000000000001</v>
      </c>
      <c r="AK435">
        <v>22.5</v>
      </c>
      <c r="AL435" t="s">
        <v>79</v>
      </c>
      <c r="AM435" t="s">
        <v>80</v>
      </c>
      <c r="AO435" t="s">
        <v>81</v>
      </c>
      <c r="AR435" t="s">
        <v>80</v>
      </c>
      <c r="AT435" t="s">
        <v>80</v>
      </c>
      <c r="AW435" t="s">
        <v>80</v>
      </c>
      <c r="AY435" t="s">
        <v>5725</v>
      </c>
      <c r="AZ435" t="s">
        <v>969</v>
      </c>
      <c r="BA435" t="s">
        <v>332</v>
      </c>
      <c r="BB435">
        <v>42301</v>
      </c>
      <c r="BC435" t="s">
        <v>77</v>
      </c>
    </row>
    <row r="436" spans="1:55" x14ac:dyDescent="0.25">
      <c r="A436" t="s">
        <v>1658</v>
      </c>
      <c r="B436" s="1">
        <v>43384</v>
      </c>
      <c r="C436" t="s">
        <v>60</v>
      </c>
      <c r="D436" s="2">
        <v>43361.54346064815</v>
      </c>
      <c r="E436" t="s">
        <v>61</v>
      </c>
      <c r="F436" s="1">
        <v>43450</v>
      </c>
      <c r="G436" s="1">
        <v>43753</v>
      </c>
      <c r="H436" t="s">
        <v>1659</v>
      </c>
      <c r="J436" t="s">
        <v>1660</v>
      </c>
      <c r="L436" t="s">
        <v>1661</v>
      </c>
      <c r="M436" t="s">
        <v>240</v>
      </c>
      <c r="N436">
        <v>30738</v>
      </c>
      <c r="O436" t="s">
        <v>68</v>
      </c>
      <c r="Q436" t="s">
        <v>1662</v>
      </c>
      <c r="S436" t="s">
        <v>71</v>
      </c>
      <c r="T436" t="s">
        <v>250</v>
      </c>
      <c r="U436" t="s">
        <v>612</v>
      </c>
      <c r="V436" t="s">
        <v>347</v>
      </c>
      <c r="W436" t="s">
        <v>253</v>
      </c>
      <c r="X436" t="s">
        <v>254</v>
      </c>
      <c r="Y436" t="str">
        <f>"45-4011"</f>
        <v>45-4011</v>
      </c>
      <c r="Z436" t="s">
        <v>242</v>
      </c>
      <c r="AA436">
        <v>115310</v>
      </c>
      <c r="AB436">
        <v>165</v>
      </c>
      <c r="AC436">
        <v>165</v>
      </c>
      <c r="AD436" t="s">
        <v>77</v>
      </c>
      <c r="AE436" t="s">
        <v>78</v>
      </c>
      <c r="AF436">
        <v>40</v>
      </c>
      <c r="AG436" s="3">
        <v>0.33333333333333331</v>
      </c>
      <c r="AH436" s="3">
        <v>0.70833333333333337</v>
      </c>
      <c r="AI436" s="4">
        <v>10.25</v>
      </c>
      <c r="AJ436">
        <v>15.38</v>
      </c>
      <c r="AK436">
        <v>30.65</v>
      </c>
      <c r="AL436" t="s">
        <v>79</v>
      </c>
      <c r="AM436" t="s">
        <v>80</v>
      </c>
      <c r="AO436" t="s">
        <v>81</v>
      </c>
      <c r="AR436" t="s">
        <v>80</v>
      </c>
      <c r="AT436" t="s">
        <v>80</v>
      </c>
      <c r="AW436" t="s">
        <v>80</v>
      </c>
      <c r="AY436" t="s">
        <v>1663</v>
      </c>
      <c r="AZ436" t="s">
        <v>368</v>
      </c>
      <c r="BA436" t="s">
        <v>134</v>
      </c>
      <c r="BB436">
        <v>29474</v>
      </c>
      <c r="BC436" t="s">
        <v>77</v>
      </c>
    </row>
    <row r="437" spans="1:55" x14ac:dyDescent="0.25">
      <c r="A437" t="s">
        <v>6928</v>
      </c>
      <c r="B437" s="1">
        <v>43409</v>
      </c>
      <c r="C437" t="s">
        <v>60</v>
      </c>
      <c r="D437" s="2">
        <v>43368.750150462962</v>
      </c>
      <c r="E437" t="s">
        <v>115</v>
      </c>
      <c r="H437" t="s">
        <v>5090</v>
      </c>
      <c r="J437" t="s">
        <v>5091</v>
      </c>
      <c r="L437" t="s">
        <v>3775</v>
      </c>
      <c r="M437" t="s">
        <v>1099</v>
      </c>
      <c r="N437">
        <v>84081</v>
      </c>
      <c r="O437" t="s">
        <v>68</v>
      </c>
      <c r="Q437" t="s">
        <v>5092</v>
      </c>
      <c r="S437" t="s">
        <v>71</v>
      </c>
      <c r="T437" t="s">
        <v>5093</v>
      </c>
      <c r="U437" t="s">
        <v>5094</v>
      </c>
      <c r="V437" t="s">
        <v>1714</v>
      </c>
      <c r="W437" t="s">
        <v>879</v>
      </c>
      <c r="X437" t="s">
        <v>3813</v>
      </c>
      <c r="Y437" t="str">
        <f>"51-4121"</f>
        <v>51-4121</v>
      </c>
      <c r="Z437" t="s">
        <v>426</v>
      </c>
      <c r="AA437">
        <v>33231</v>
      </c>
      <c r="AB437">
        <v>25</v>
      </c>
      <c r="AD437" t="s">
        <v>77</v>
      </c>
      <c r="AE437" t="s">
        <v>96</v>
      </c>
      <c r="AF437">
        <v>40</v>
      </c>
      <c r="AG437" s="3">
        <v>0.20833333333333334</v>
      </c>
      <c r="AH437" s="3">
        <v>0.64583333333333337</v>
      </c>
      <c r="AI437" s="4">
        <v>19.72</v>
      </c>
      <c r="AJ437">
        <v>29.58</v>
      </c>
      <c r="AL437" t="s">
        <v>79</v>
      </c>
      <c r="AM437" t="s">
        <v>80</v>
      </c>
      <c r="AO437" t="s">
        <v>81</v>
      </c>
      <c r="AR437" t="s">
        <v>80</v>
      </c>
      <c r="AT437" t="s">
        <v>80</v>
      </c>
      <c r="AW437" t="s">
        <v>80</v>
      </c>
      <c r="AY437" t="s">
        <v>3775</v>
      </c>
      <c r="AZ437" t="s">
        <v>2076</v>
      </c>
      <c r="BA437" t="s">
        <v>1099</v>
      </c>
      <c r="BB437">
        <v>84081</v>
      </c>
      <c r="BC437" t="s">
        <v>83</v>
      </c>
    </row>
    <row r="438" spans="1:55" x14ac:dyDescent="0.25">
      <c r="A438" t="s">
        <v>1778</v>
      </c>
      <c r="B438" s="1">
        <v>43391</v>
      </c>
      <c r="C438" t="s">
        <v>60</v>
      </c>
      <c r="D438" s="2">
        <v>43356.749016203707</v>
      </c>
      <c r="E438" t="s">
        <v>61</v>
      </c>
      <c r="F438" s="1">
        <v>43444</v>
      </c>
      <c r="G438" s="1">
        <v>43518</v>
      </c>
      <c r="H438" t="s">
        <v>1072</v>
      </c>
      <c r="I438" t="s">
        <v>1779</v>
      </c>
      <c r="J438" t="s">
        <v>1073</v>
      </c>
      <c r="K438" t="s">
        <v>276</v>
      </c>
      <c r="L438" t="s">
        <v>1075</v>
      </c>
      <c r="M438" t="s">
        <v>592</v>
      </c>
      <c r="N438">
        <v>37343</v>
      </c>
      <c r="O438" t="s">
        <v>68</v>
      </c>
      <c r="P438" t="s">
        <v>276</v>
      </c>
      <c r="Q438" t="s">
        <v>1076</v>
      </c>
      <c r="S438" t="s">
        <v>80</v>
      </c>
      <c r="U438" t="s">
        <v>108</v>
      </c>
      <c r="X438" t="s">
        <v>1077</v>
      </c>
      <c r="Y438" t="str">
        <f>"45-4011"</f>
        <v>45-4011</v>
      </c>
      <c r="Z438" t="s">
        <v>242</v>
      </c>
      <c r="AA438">
        <v>115310</v>
      </c>
      <c r="AB438">
        <v>45</v>
      </c>
      <c r="AC438">
        <v>45</v>
      </c>
      <c r="AD438" t="s">
        <v>77</v>
      </c>
      <c r="AE438" t="s">
        <v>78</v>
      </c>
      <c r="AF438">
        <v>40</v>
      </c>
      <c r="AG438" s="3">
        <v>0.33333333333333331</v>
      </c>
      <c r="AH438" s="3">
        <v>0.6875</v>
      </c>
      <c r="AI438" s="4">
        <v>24.6</v>
      </c>
      <c r="AJ438">
        <v>0</v>
      </c>
      <c r="AK438">
        <v>0</v>
      </c>
      <c r="AL438" t="s">
        <v>79</v>
      </c>
      <c r="AM438" t="s">
        <v>80</v>
      </c>
      <c r="AO438" t="s">
        <v>81</v>
      </c>
      <c r="AP438" t="s">
        <v>276</v>
      </c>
      <c r="AQ438" t="s">
        <v>276</v>
      </c>
      <c r="AR438" t="s">
        <v>80</v>
      </c>
      <c r="AT438" t="s">
        <v>80</v>
      </c>
      <c r="AW438" t="s">
        <v>80</v>
      </c>
      <c r="AY438" t="s">
        <v>1780</v>
      </c>
      <c r="AZ438" t="s">
        <v>1781</v>
      </c>
      <c r="BA438" t="s">
        <v>240</v>
      </c>
      <c r="BB438">
        <v>31021</v>
      </c>
      <c r="BC438" t="s">
        <v>77</v>
      </c>
    </row>
    <row r="439" spans="1:55" x14ac:dyDescent="0.25">
      <c r="A439" t="s">
        <v>3964</v>
      </c>
      <c r="B439" s="1">
        <v>43385</v>
      </c>
      <c r="C439" t="s">
        <v>60</v>
      </c>
      <c r="D439" s="2">
        <v>43362.384097222224</v>
      </c>
      <c r="E439" t="s">
        <v>61</v>
      </c>
      <c r="F439" s="1">
        <v>43452</v>
      </c>
      <c r="G439" s="1">
        <v>43644</v>
      </c>
      <c r="H439" t="s">
        <v>3965</v>
      </c>
      <c r="I439" t="s">
        <v>104</v>
      </c>
      <c r="J439" t="s">
        <v>3966</v>
      </c>
      <c r="K439" t="s">
        <v>3967</v>
      </c>
      <c r="L439" t="s">
        <v>3968</v>
      </c>
      <c r="M439" t="s">
        <v>119</v>
      </c>
      <c r="N439">
        <v>33884</v>
      </c>
      <c r="O439" t="s">
        <v>68</v>
      </c>
      <c r="P439" t="s">
        <v>104</v>
      </c>
      <c r="Q439" t="s">
        <v>3969</v>
      </c>
      <c r="S439" t="s">
        <v>71</v>
      </c>
      <c r="T439" t="s">
        <v>3811</v>
      </c>
      <c r="U439" t="s">
        <v>1057</v>
      </c>
      <c r="V439" t="s">
        <v>906</v>
      </c>
      <c r="W439" t="s">
        <v>753</v>
      </c>
      <c r="X439" t="s">
        <v>3970</v>
      </c>
      <c r="Y439" t="str">
        <f>"37-3011"</f>
        <v>37-3011</v>
      </c>
      <c r="Z439" t="s">
        <v>454</v>
      </c>
      <c r="AA439">
        <v>561730</v>
      </c>
      <c r="AB439">
        <v>65</v>
      </c>
      <c r="AC439">
        <v>65</v>
      </c>
      <c r="AD439" t="s">
        <v>77</v>
      </c>
      <c r="AE439" t="s">
        <v>78</v>
      </c>
      <c r="AF439">
        <v>35</v>
      </c>
      <c r="AG439" s="3">
        <v>0.29166666666666669</v>
      </c>
      <c r="AH439" s="3">
        <v>0.60416666666666663</v>
      </c>
      <c r="AI439" s="4">
        <v>14.12</v>
      </c>
      <c r="AJ439">
        <v>21.18</v>
      </c>
      <c r="AL439" t="s">
        <v>79</v>
      </c>
      <c r="AM439" t="s">
        <v>80</v>
      </c>
      <c r="AO439" t="s">
        <v>81</v>
      </c>
      <c r="AP439" t="s">
        <v>104</v>
      </c>
      <c r="AQ439" t="s">
        <v>104</v>
      </c>
      <c r="AR439" t="s">
        <v>80</v>
      </c>
      <c r="AT439" t="s">
        <v>80</v>
      </c>
      <c r="AW439" t="s">
        <v>80</v>
      </c>
      <c r="AY439" t="s">
        <v>3971</v>
      </c>
      <c r="AZ439" t="s">
        <v>1948</v>
      </c>
      <c r="BA439" t="s">
        <v>119</v>
      </c>
      <c r="BB439">
        <v>33076</v>
      </c>
      <c r="BC439" t="s">
        <v>77</v>
      </c>
    </row>
    <row r="440" spans="1:55" x14ac:dyDescent="0.25">
      <c r="A440" t="s">
        <v>7666</v>
      </c>
      <c r="B440" s="1">
        <v>43389</v>
      </c>
      <c r="C440" t="s">
        <v>60</v>
      </c>
      <c r="D440" s="2">
        <v>43356.80740740741</v>
      </c>
      <c r="E440" t="s">
        <v>115</v>
      </c>
      <c r="H440" t="s">
        <v>7667</v>
      </c>
      <c r="J440" t="s">
        <v>7668</v>
      </c>
      <c r="K440" t="s">
        <v>7669</v>
      </c>
      <c r="L440" t="s">
        <v>7670</v>
      </c>
      <c r="M440" t="s">
        <v>157</v>
      </c>
      <c r="N440">
        <v>99503</v>
      </c>
      <c r="O440" t="s">
        <v>68</v>
      </c>
      <c r="Q440" t="s">
        <v>7671</v>
      </c>
      <c r="S440" t="s">
        <v>80</v>
      </c>
      <c r="U440" t="s">
        <v>108</v>
      </c>
      <c r="X440" t="s">
        <v>461</v>
      </c>
      <c r="Y440" t="str">
        <f>"39-9011"</f>
        <v>39-9011</v>
      </c>
      <c r="Z440" t="s">
        <v>462</v>
      </c>
      <c r="AA440">
        <v>6244</v>
      </c>
      <c r="AB440">
        <v>1</v>
      </c>
      <c r="AD440" t="s">
        <v>77</v>
      </c>
      <c r="AE440" t="s">
        <v>199</v>
      </c>
      <c r="AF440">
        <v>40</v>
      </c>
      <c r="AG440" s="3">
        <v>0.66666666666666663</v>
      </c>
      <c r="AH440" s="3">
        <v>0.10416666666666667</v>
      </c>
      <c r="AI440" s="4">
        <v>12.4</v>
      </c>
      <c r="AJ440">
        <v>18.600000000000001</v>
      </c>
      <c r="AK440">
        <v>21.6</v>
      </c>
      <c r="AL440" t="s">
        <v>79</v>
      </c>
      <c r="AM440" t="s">
        <v>80</v>
      </c>
      <c r="AO440" t="s">
        <v>173</v>
      </c>
      <c r="AR440" t="s">
        <v>80</v>
      </c>
      <c r="AT440" t="s">
        <v>80</v>
      </c>
      <c r="AW440" t="s">
        <v>80</v>
      </c>
      <c r="AY440" t="s">
        <v>7672</v>
      </c>
      <c r="AZ440" t="s">
        <v>7672</v>
      </c>
      <c r="BA440" t="s">
        <v>157</v>
      </c>
      <c r="BB440">
        <v>99503</v>
      </c>
      <c r="BC440" t="s">
        <v>83</v>
      </c>
    </row>
    <row r="441" spans="1:55" x14ac:dyDescent="0.25">
      <c r="A441" t="s">
        <v>733</v>
      </c>
      <c r="B441" s="1">
        <v>43425</v>
      </c>
      <c r="C441" t="s">
        <v>60</v>
      </c>
      <c r="D441" s="2">
        <v>43385.584317129629</v>
      </c>
      <c r="E441" t="s">
        <v>61</v>
      </c>
      <c r="F441" s="1">
        <v>43475</v>
      </c>
      <c r="G441" s="1">
        <v>43585</v>
      </c>
      <c r="H441" t="s">
        <v>734</v>
      </c>
      <c r="I441" t="s">
        <v>735</v>
      </c>
      <c r="J441" t="s">
        <v>736</v>
      </c>
      <c r="K441" t="s">
        <v>737</v>
      </c>
      <c r="L441" t="s">
        <v>738</v>
      </c>
      <c r="M441" t="s">
        <v>147</v>
      </c>
      <c r="N441">
        <v>98052</v>
      </c>
      <c r="O441" t="s">
        <v>68</v>
      </c>
      <c r="P441" t="s">
        <v>69</v>
      </c>
      <c r="Q441" t="s">
        <v>739</v>
      </c>
      <c r="S441" t="s">
        <v>71</v>
      </c>
      <c r="T441" t="s">
        <v>740</v>
      </c>
      <c r="U441" t="s">
        <v>741</v>
      </c>
      <c r="V441" t="s">
        <v>146</v>
      </c>
      <c r="W441" t="s">
        <v>147</v>
      </c>
      <c r="X441" t="s">
        <v>742</v>
      </c>
      <c r="Y441" t="str">
        <f>"51-9032"</f>
        <v>51-9032</v>
      </c>
      <c r="Z441" t="s">
        <v>743</v>
      </c>
      <c r="AA441">
        <v>311710</v>
      </c>
      <c r="AB441">
        <v>2</v>
      </c>
      <c r="AC441">
        <v>2</v>
      </c>
      <c r="AD441" t="s">
        <v>77</v>
      </c>
      <c r="AE441" t="s">
        <v>78</v>
      </c>
      <c r="AF441">
        <v>40</v>
      </c>
      <c r="AG441" s="3">
        <v>0.25</v>
      </c>
      <c r="AH441" s="3">
        <v>0.75</v>
      </c>
      <c r="AI441" s="5">
        <v>17</v>
      </c>
      <c r="AJ441">
        <v>25.5</v>
      </c>
      <c r="AK441">
        <v>30</v>
      </c>
      <c r="AL441" t="s">
        <v>79</v>
      </c>
      <c r="AM441" t="s">
        <v>80</v>
      </c>
      <c r="AO441" t="s">
        <v>81</v>
      </c>
      <c r="AP441" t="s">
        <v>69</v>
      </c>
      <c r="AQ441" t="s">
        <v>69</v>
      </c>
      <c r="AR441" t="s">
        <v>80</v>
      </c>
      <c r="AT441" t="s">
        <v>80</v>
      </c>
      <c r="AW441" t="s">
        <v>71</v>
      </c>
      <c r="AX441">
        <v>24</v>
      </c>
      <c r="AY441" t="s">
        <v>155</v>
      </c>
      <c r="AZ441" t="s">
        <v>744</v>
      </c>
      <c r="BA441" t="s">
        <v>157</v>
      </c>
      <c r="BB441">
        <v>99692</v>
      </c>
      <c r="BC441" t="s">
        <v>77</v>
      </c>
    </row>
    <row r="442" spans="1:55" x14ac:dyDescent="0.25">
      <c r="A442" t="s">
        <v>7716</v>
      </c>
      <c r="B442" s="1">
        <v>43395</v>
      </c>
      <c r="C442" t="s">
        <v>60</v>
      </c>
      <c r="D442" s="2">
        <v>43361.784143518518</v>
      </c>
      <c r="E442" t="s">
        <v>61</v>
      </c>
      <c r="F442" s="1">
        <v>43449</v>
      </c>
      <c r="G442" s="1">
        <v>43752</v>
      </c>
      <c r="H442" t="s">
        <v>7717</v>
      </c>
      <c r="I442" t="s">
        <v>7718</v>
      </c>
      <c r="J442" t="s">
        <v>7719</v>
      </c>
      <c r="L442" t="s">
        <v>950</v>
      </c>
      <c r="M442" t="s">
        <v>99</v>
      </c>
      <c r="N442">
        <v>71118</v>
      </c>
      <c r="O442" t="s">
        <v>68</v>
      </c>
      <c r="Q442" t="s">
        <v>7720</v>
      </c>
      <c r="S442" t="s">
        <v>71</v>
      </c>
      <c r="T442" t="s">
        <v>223</v>
      </c>
      <c r="U442" t="s">
        <v>224</v>
      </c>
      <c r="V442" t="s">
        <v>225</v>
      </c>
      <c r="W442" t="s">
        <v>99</v>
      </c>
      <c r="X442" t="s">
        <v>7721</v>
      </c>
      <c r="Y442" t="str">
        <f>"35-2014"</f>
        <v>35-2014</v>
      </c>
      <c r="Z442" t="s">
        <v>1391</v>
      </c>
      <c r="AA442">
        <v>7221</v>
      </c>
      <c r="AB442">
        <v>25</v>
      </c>
      <c r="AC442">
        <v>25</v>
      </c>
      <c r="AD442" t="s">
        <v>77</v>
      </c>
      <c r="AE442" t="s">
        <v>96</v>
      </c>
      <c r="AF442">
        <v>40</v>
      </c>
      <c r="AG442" s="3">
        <v>0.33333333333333331</v>
      </c>
      <c r="AH442" s="3">
        <v>0.66666666666666663</v>
      </c>
      <c r="AI442" s="4">
        <v>10.92</v>
      </c>
      <c r="AJ442">
        <v>16.38</v>
      </c>
      <c r="AL442" t="s">
        <v>79</v>
      </c>
      <c r="AM442" t="s">
        <v>80</v>
      </c>
      <c r="AO442" t="s">
        <v>81</v>
      </c>
      <c r="AR442" t="s">
        <v>80</v>
      </c>
      <c r="AT442" t="s">
        <v>80</v>
      </c>
      <c r="AW442" t="s">
        <v>71</v>
      </c>
      <c r="AX442">
        <v>3</v>
      </c>
      <c r="AY442" t="s">
        <v>950</v>
      </c>
      <c r="AZ442" t="s">
        <v>954</v>
      </c>
      <c r="BA442" t="s">
        <v>99</v>
      </c>
      <c r="BB442">
        <v>71118</v>
      </c>
      <c r="BC442" t="s">
        <v>77</v>
      </c>
    </row>
    <row r="443" spans="1:55" x14ac:dyDescent="0.25">
      <c r="A443" t="s">
        <v>7788</v>
      </c>
      <c r="B443" s="1">
        <v>43419</v>
      </c>
      <c r="C443" t="s">
        <v>60</v>
      </c>
      <c r="D443" s="2">
        <v>43385.567893518521</v>
      </c>
      <c r="E443" t="s">
        <v>61</v>
      </c>
      <c r="F443" s="1">
        <v>43475</v>
      </c>
      <c r="G443" s="1">
        <v>43585</v>
      </c>
      <c r="H443" t="s">
        <v>734</v>
      </c>
      <c r="I443" t="s">
        <v>735</v>
      </c>
      <c r="J443" t="s">
        <v>736</v>
      </c>
      <c r="K443" t="s">
        <v>737</v>
      </c>
      <c r="L443" t="s">
        <v>738</v>
      </c>
      <c r="M443" t="s">
        <v>147</v>
      </c>
      <c r="N443">
        <v>98052</v>
      </c>
      <c r="O443" t="s">
        <v>68</v>
      </c>
      <c r="P443" t="s">
        <v>69</v>
      </c>
      <c r="Q443" t="s">
        <v>739</v>
      </c>
      <c r="S443" t="s">
        <v>71</v>
      </c>
      <c r="T443" t="s">
        <v>740</v>
      </c>
      <c r="U443" t="s">
        <v>741</v>
      </c>
      <c r="V443" t="s">
        <v>146</v>
      </c>
      <c r="W443" t="s">
        <v>147</v>
      </c>
      <c r="X443" t="s">
        <v>7789</v>
      </c>
      <c r="Y443" t="str">
        <f>"51-9032"</f>
        <v>51-9032</v>
      </c>
      <c r="Z443" t="s">
        <v>743</v>
      </c>
      <c r="AA443">
        <v>311710</v>
      </c>
      <c r="AB443">
        <v>4</v>
      </c>
      <c r="AC443">
        <v>4</v>
      </c>
      <c r="AD443" t="s">
        <v>77</v>
      </c>
      <c r="AE443" t="s">
        <v>78</v>
      </c>
      <c r="AF443">
        <v>40</v>
      </c>
      <c r="AG443" s="3">
        <v>0.25</v>
      </c>
      <c r="AH443" s="3">
        <v>0.75</v>
      </c>
      <c r="AI443" s="5">
        <v>17</v>
      </c>
      <c r="AJ443">
        <v>25.5</v>
      </c>
      <c r="AK443">
        <v>30</v>
      </c>
      <c r="AL443" t="s">
        <v>79</v>
      </c>
      <c r="AM443" t="s">
        <v>80</v>
      </c>
      <c r="AO443" t="s">
        <v>81</v>
      </c>
      <c r="AP443" t="s">
        <v>69</v>
      </c>
      <c r="AQ443" t="s">
        <v>69</v>
      </c>
      <c r="AR443" t="s">
        <v>80</v>
      </c>
      <c r="AT443" t="s">
        <v>80</v>
      </c>
      <c r="AW443" t="s">
        <v>71</v>
      </c>
      <c r="AX443">
        <v>24</v>
      </c>
      <c r="AY443" t="s">
        <v>155</v>
      </c>
      <c r="AZ443" t="s">
        <v>7790</v>
      </c>
      <c r="BA443" t="s">
        <v>157</v>
      </c>
      <c r="BB443">
        <v>99692</v>
      </c>
      <c r="BC443" t="s">
        <v>77</v>
      </c>
    </row>
    <row r="444" spans="1:55" x14ac:dyDescent="0.25">
      <c r="A444" t="s">
        <v>3922</v>
      </c>
      <c r="B444" s="1">
        <v>43397</v>
      </c>
      <c r="C444" t="s">
        <v>60</v>
      </c>
      <c r="D444" s="2">
        <v>43376.44730324074</v>
      </c>
      <c r="E444" t="s">
        <v>61</v>
      </c>
      <c r="F444" s="1">
        <v>43466</v>
      </c>
      <c r="G444" s="1">
        <v>43739</v>
      </c>
      <c r="H444" t="s">
        <v>3923</v>
      </c>
      <c r="J444" t="s">
        <v>3924</v>
      </c>
      <c r="L444" t="s">
        <v>563</v>
      </c>
      <c r="M444" t="s">
        <v>248</v>
      </c>
      <c r="N444">
        <v>97325</v>
      </c>
      <c r="O444" t="s">
        <v>68</v>
      </c>
      <c r="Q444" t="s">
        <v>3925</v>
      </c>
      <c r="S444" t="s">
        <v>71</v>
      </c>
      <c r="T444" t="s">
        <v>250</v>
      </c>
      <c r="U444" t="s">
        <v>346</v>
      </c>
      <c r="V444" t="s">
        <v>347</v>
      </c>
      <c r="W444" t="s">
        <v>253</v>
      </c>
      <c r="X444" t="s">
        <v>254</v>
      </c>
      <c r="Y444" t="str">
        <f>"45-4011"</f>
        <v>45-4011</v>
      </c>
      <c r="Z444" t="s">
        <v>242</v>
      </c>
      <c r="AA444">
        <v>115310</v>
      </c>
      <c r="AB444">
        <v>35</v>
      </c>
      <c r="AC444">
        <v>35</v>
      </c>
      <c r="AD444" t="s">
        <v>77</v>
      </c>
      <c r="AE444" t="s">
        <v>78</v>
      </c>
      <c r="AF444">
        <v>35</v>
      </c>
      <c r="AG444" s="3">
        <v>0.33333333333333331</v>
      </c>
      <c r="AH444" s="3">
        <v>0.70833333333333337</v>
      </c>
      <c r="AI444" s="4">
        <v>11.96</v>
      </c>
      <c r="AJ444">
        <v>17.940000000000001</v>
      </c>
      <c r="AK444">
        <v>33</v>
      </c>
      <c r="AL444" t="s">
        <v>79</v>
      </c>
      <c r="AM444" t="s">
        <v>80</v>
      </c>
      <c r="AO444" t="s">
        <v>81</v>
      </c>
      <c r="AR444" t="s">
        <v>80</v>
      </c>
      <c r="AT444" t="s">
        <v>80</v>
      </c>
      <c r="AW444" t="s">
        <v>71</v>
      </c>
      <c r="AX444">
        <v>3</v>
      </c>
      <c r="AY444" t="s">
        <v>247</v>
      </c>
      <c r="AZ444" t="s">
        <v>1090</v>
      </c>
      <c r="BA444" t="s">
        <v>248</v>
      </c>
      <c r="BB444">
        <v>97471</v>
      </c>
      <c r="BC444" t="s">
        <v>77</v>
      </c>
    </row>
    <row r="445" spans="1:55" x14ac:dyDescent="0.25">
      <c r="A445" t="s">
        <v>7692</v>
      </c>
      <c r="B445" s="1">
        <v>43411</v>
      </c>
      <c r="C445" t="s">
        <v>60</v>
      </c>
      <c r="D445" s="2">
        <v>43376.474398148152</v>
      </c>
      <c r="E445" t="s">
        <v>61</v>
      </c>
      <c r="F445" s="1">
        <v>43466</v>
      </c>
      <c r="G445" s="1">
        <v>43770</v>
      </c>
      <c r="H445" t="s">
        <v>7693</v>
      </c>
      <c r="J445" t="s">
        <v>7694</v>
      </c>
      <c r="L445" t="s">
        <v>7695</v>
      </c>
      <c r="M445" t="s">
        <v>303</v>
      </c>
      <c r="N445">
        <v>91302</v>
      </c>
      <c r="O445" t="s">
        <v>68</v>
      </c>
      <c r="Q445" t="s">
        <v>7696</v>
      </c>
      <c r="S445" t="s">
        <v>71</v>
      </c>
      <c r="T445" t="s">
        <v>1762</v>
      </c>
      <c r="U445" t="s">
        <v>1763</v>
      </c>
      <c r="V445" t="s">
        <v>1764</v>
      </c>
      <c r="W445" t="s">
        <v>303</v>
      </c>
      <c r="X445" t="s">
        <v>604</v>
      </c>
      <c r="Y445" t="str">
        <f>"39-2021"</f>
        <v>39-2021</v>
      </c>
      <c r="Z445" t="s">
        <v>338</v>
      </c>
      <c r="AA445">
        <v>711219</v>
      </c>
      <c r="AB445">
        <v>1</v>
      </c>
      <c r="AC445">
        <v>1</v>
      </c>
      <c r="AD445" t="s">
        <v>77</v>
      </c>
      <c r="AE445" t="s">
        <v>96</v>
      </c>
      <c r="AF445">
        <v>40</v>
      </c>
      <c r="AG445" s="3">
        <v>0.29166666666666669</v>
      </c>
      <c r="AH445" s="3">
        <v>0.70833333333333337</v>
      </c>
      <c r="AI445" s="4">
        <v>15.15</v>
      </c>
      <c r="AJ445">
        <v>22.73</v>
      </c>
      <c r="AK445">
        <v>22.73</v>
      </c>
      <c r="AL445" t="s">
        <v>79</v>
      </c>
      <c r="AM445" t="s">
        <v>80</v>
      </c>
      <c r="AO445" t="s">
        <v>81</v>
      </c>
      <c r="AP445" t="s">
        <v>69</v>
      </c>
      <c r="AQ445" t="s">
        <v>69</v>
      </c>
      <c r="AR445" t="s">
        <v>80</v>
      </c>
      <c r="AT445" t="s">
        <v>80</v>
      </c>
      <c r="AW445" t="s">
        <v>71</v>
      </c>
      <c r="AX445">
        <v>1</v>
      </c>
      <c r="AY445" t="s">
        <v>605</v>
      </c>
      <c r="AZ445" t="s">
        <v>606</v>
      </c>
      <c r="BA445" t="s">
        <v>303</v>
      </c>
      <c r="BB445">
        <v>92274</v>
      </c>
      <c r="BC445" t="s">
        <v>77</v>
      </c>
    </row>
    <row r="446" spans="1:55" x14ac:dyDescent="0.25">
      <c r="A446" t="s">
        <v>7615</v>
      </c>
      <c r="B446" s="1">
        <v>43399</v>
      </c>
      <c r="C446" t="s">
        <v>60</v>
      </c>
      <c r="D446" s="2">
        <v>43357.858854166669</v>
      </c>
      <c r="E446" t="s">
        <v>115</v>
      </c>
      <c r="H446" t="s">
        <v>5888</v>
      </c>
      <c r="I446" t="s">
        <v>69</v>
      </c>
      <c r="J446" t="s">
        <v>5889</v>
      </c>
      <c r="K446" t="s">
        <v>5890</v>
      </c>
      <c r="L446" t="s">
        <v>5891</v>
      </c>
      <c r="M446" t="s">
        <v>90</v>
      </c>
      <c r="N446">
        <v>77338</v>
      </c>
      <c r="O446" t="s">
        <v>68</v>
      </c>
      <c r="P446" t="s">
        <v>69</v>
      </c>
      <c r="Q446" t="s">
        <v>5892</v>
      </c>
      <c r="S446" t="s">
        <v>71</v>
      </c>
      <c r="T446" t="s">
        <v>638</v>
      </c>
      <c r="U446" t="s">
        <v>639</v>
      </c>
      <c r="V446" t="s">
        <v>640</v>
      </c>
      <c r="W446" t="s">
        <v>90</v>
      </c>
      <c r="X446" t="s">
        <v>641</v>
      </c>
      <c r="Y446" t="str">
        <f>"47-2061"</f>
        <v>47-2061</v>
      </c>
      <c r="Z446" t="s">
        <v>92</v>
      </c>
      <c r="AA446">
        <v>236115</v>
      </c>
      <c r="AB446">
        <v>25</v>
      </c>
      <c r="AD446" t="s">
        <v>77</v>
      </c>
      <c r="AE446" t="s">
        <v>96</v>
      </c>
      <c r="AF446">
        <v>40</v>
      </c>
      <c r="AG446" s="3">
        <v>0.33333333333333331</v>
      </c>
      <c r="AH446" s="3">
        <v>0.70833333333333337</v>
      </c>
      <c r="AI446" s="4">
        <v>14.95</v>
      </c>
      <c r="AJ446">
        <v>0</v>
      </c>
      <c r="AK446">
        <v>0</v>
      </c>
      <c r="AL446" t="s">
        <v>79</v>
      </c>
      <c r="AM446" t="s">
        <v>80</v>
      </c>
      <c r="AO446" t="s">
        <v>81</v>
      </c>
      <c r="AP446" t="s">
        <v>69</v>
      </c>
      <c r="AQ446" t="s">
        <v>69</v>
      </c>
      <c r="AR446" t="s">
        <v>80</v>
      </c>
      <c r="AT446" t="s">
        <v>80</v>
      </c>
      <c r="AW446" t="s">
        <v>80</v>
      </c>
      <c r="AY446" t="s">
        <v>216</v>
      </c>
      <c r="AZ446" t="s">
        <v>220</v>
      </c>
      <c r="BA446" t="s">
        <v>90</v>
      </c>
      <c r="BB446">
        <v>75227</v>
      </c>
      <c r="BC446" t="s">
        <v>77</v>
      </c>
    </row>
    <row r="447" spans="1:55" x14ac:dyDescent="0.25">
      <c r="A447" t="s">
        <v>3409</v>
      </c>
      <c r="B447" s="1">
        <v>43438</v>
      </c>
      <c r="C447" t="s">
        <v>60</v>
      </c>
      <c r="D447" s="2">
        <v>43407.002071759256</v>
      </c>
      <c r="E447" t="s">
        <v>757</v>
      </c>
      <c r="F447" s="1">
        <v>43497</v>
      </c>
      <c r="G447" s="1">
        <v>43770</v>
      </c>
      <c r="H447" t="s">
        <v>3410</v>
      </c>
      <c r="I447" t="s">
        <v>3411</v>
      </c>
      <c r="J447" t="s">
        <v>3412</v>
      </c>
      <c r="L447" t="s">
        <v>665</v>
      </c>
      <c r="M447" t="s">
        <v>90</v>
      </c>
      <c r="N447">
        <v>78746</v>
      </c>
      <c r="O447" t="s">
        <v>68</v>
      </c>
      <c r="Q447" t="s">
        <v>3413</v>
      </c>
      <c r="S447" t="s">
        <v>71</v>
      </c>
      <c r="T447" t="s">
        <v>250</v>
      </c>
      <c r="U447" t="s">
        <v>251</v>
      </c>
      <c r="V447" t="s">
        <v>252</v>
      </c>
      <c r="W447" t="s">
        <v>253</v>
      </c>
      <c r="X447" t="s">
        <v>754</v>
      </c>
      <c r="Y447" t="str">
        <f>"37-3011"</f>
        <v>37-3011</v>
      </c>
      <c r="Z447" t="s">
        <v>454</v>
      </c>
      <c r="AA447">
        <v>561730</v>
      </c>
      <c r="AB447">
        <v>14</v>
      </c>
      <c r="AC447">
        <v>14</v>
      </c>
      <c r="AD447" t="s">
        <v>77</v>
      </c>
      <c r="AE447" t="s">
        <v>96</v>
      </c>
      <c r="AF447">
        <v>40</v>
      </c>
      <c r="AG447" s="3">
        <v>0.25</v>
      </c>
      <c r="AH447" s="3">
        <v>0.75</v>
      </c>
      <c r="AI447" s="4">
        <v>13.91</v>
      </c>
      <c r="AJ447">
        <v>20.87</v>
      </c>
      <c r="AK447">
        <v>28.37</v>
      </c>
      <c r="AL447" t="s">
        <v>79</v>
      </c>
      <c r="AM447" t="s">
        <v>80</v>
      </c>
      <c r="AO447" t="s">
        <v>81</v>
      </c>
      <c r="AR447" t="s">
        <v>80</v>
      </c>
      <c r="AT447" t="s">
        <v>80</v>
      </c>
      <c r="AW447" t="s">
        <v>71</v>
      </c>
      <c r="AX447">
        <v>3</v>
      </c>
      <c r="AY447" t="s">
        <v>665</v>
      </c>
      <c r="AZ447" t="s">
        <v>3414</v>
      </c>
      <c r="BA447" t="s">
        <v>90</v>
      </c>
      <c r="BB447">
        <v>78754</v>
      </c>
      <c r="BC447" t="s">
        <v>77</v>
      </c>
    </row>
    <row r="448" spans="1:55" x14ac:dyDescent="0.25">
      <c r="A448" t="s">
        <v>1677</v>
      </c>
      <c r="B448" s="1">
        <v>43390</v>
      </c>
      <c r="C448" t="s">
        <v>60</v>
      </c>
      <c r="D448" s="2">
        <v>43357.619027777779</v>
      </c>
      <c r="E448" t="s">
        <v>61</v>
      </c>
      <c r="F448" s="1">
        <v>43447</v>
      </c>
      <c r="G448" s="1">
        <v>43721</v>
      </c>
      <c r="H448" t="s">
        <v>1678</v>
      </c>
      <c r="J448" t="s">
        <v>1679</v>
      </c>
      <c r="L448" t="s">
        <v>1680</v>
      </c>
      <c r="M448" t="s">
        <v>1401</v>
      </c>
      <c r="N448">
        <v>38655</v>
      </c>
      <c r="O448" t="s">
        <v>68</v>
      </c>
      <c r="Q448" t="s">
        <v>1681</v>
      </c>
      <c r="S448" t="s">
        <v>71</v>
      </c>
      <c r="T448" t="s">
        <v>1682</v>
      </c>
      <c r="U448" t="s">
        <v>1683</v>
      </c>
      <c r="V448" t="s">
        <v>1684</v>
      </c>
      <c r="W448" t="s">
        <v>240</v>
      </c>
      <c r="X448" t="s">
        <v>1685</v>
      </c>
      <c r="Y448" t="str">
        <f>"45-4011"</f>
        <v>45-4011</v>
      </c>
      <c r="Z448" t="s">
        <v>242</v>
      </c>
      <c r="AA448">
        <v>1153</v>
      </c>
      <c r="AB448">
        <v>29</v>
      </c>
      <c r="AC448">
        <v>29</v>
      </c>
      <c r="AD448" t="s">
        <v>77</v>
      </c>
      <c r="AE448" t="s">
        <v>96</v>
      </c>
      <c r="AF448">
        <v>35</v>
      </c>
      <c r="AG448" s="3">
        <v>0.25</v>
      </c>
      <c r="AH448" s="3">
        <v>0.58333333333333337</v>
      </c>
      <c r="AI448" s="4">
        <v>15.06</v>
      </c>
      <c r="AL448" t="s">
        <v>79</v>
      </c>
      <c r="AM448" t="s">
        <v>80</v>
      </c>
      <c r="AO448" t="s">
        <v>81</v>
      </c>
      <c r="AR448" t="s">
        <v>80</v>
      </c>
      <c r="AT448" t="s">
        <v>80</v>
      </c>
      <c r="AW448" t="s">
        <v>80</v>
      </c>
      <c r="AY448" t="s">
        <v>1680</v>
      </c>
      <c r="AZ448" t="s">
        <v>928</v>
      </c>
      <c r="BA448" t="s">
        <v>1401</v>
      </c>
      <c r="BB448">
        <v>38655</v>
      </c>
      <c r="BC448" t="s">
        <v>77</v>
      </c>
    </row>
    <row r="449" spans="1:55" x14ac:dyDescent="0.25">
      <c r="A449" t="s">
        <v>7554</v>
      </c>
      <c r="B449" s="1">
        <v>43455</v>
      </c>
      <c r="C449" t="s">
        <v>60</v>
      </c>
      <c r="D449" s="2">
        <v>43421.005289351851</v>
      </c>
      <c r="E449" t="s">
        <v>85</v>
      </c>
      <c r="H449" t="s">
        <v>7555</v>
      </c>
      <c r="J449" t="s">
        <v>7556</v>
      </c>
      <c r="L449" t="s">
        <v>4771</v>
      </c>
      <c r="M449" t="s">
        <v>90</v>
      </c>
      <c r="N449">
        <v>75057</v>
      </c>
      <c r="O449" t="s">
        <v>68</v>
      </c>
      <c r="Q449" t="s">
        <v>7557</v>
      </c>
      <c r="S449" t="s">
        <v>71</v>
      </c>
      <c r="T449" t="s">
        <v>1259</v>
      </c>
      <c r="U449" t="s">
        <v>1064</v>
      </c>
      <c r="V449" t="s">
        <v>1065</v>
      </c>
      <c r="W449" t="s">
        <v>90</v>
      </c>
      <c r="X449" t="s">
        <v>754</v>
      </c>
      <c r="Y449" t="str">
        <f>"37-3011"</f>
        <v>37-3011</v>
      </c>
      <c r="Z449" t="s">
        <v>454</v>
      </c>
      <c r="AA449">
        <v>561730</v>
      </c>
      <c r="AB449">
        <v>14</v>
      </c>
      <c r="AD449" t="s">
        <v>77</v>
      </c>
      <c r="AE449" t="s">
        <v>96</v>
      </c>
      <c r="AF449">
        <v>35</v>
      </c>
      <c r="AG449" s="3">
        <v>0.20833333333333334</v>
      </c>
      <c r="AH449" s="3">
        <v>0.66666666666666663</v>
      </c>
      <c r="AI449" s="4">
        <v>13.94</v>
      </c>
      <c r="AJ449">
        <v>20.91</v>
      </c>
      <c r="AL449" t="s">
        <v>79</v>
      </c>
      <c r="AM449" t="s">
        <v>80</v>
      </c>
      <c r="AO449" t="s">
        <v>81</v>
      </c>
      <c r="AR449" t="s">
        <v>80</v>
      </c>
      <c r="AT449" t="s">
        <v>80</v>
      </c>
      <c r="AW449" t="s">
        <v>80</v>
      </c>
      <c r="AY449" t="s">
        <v>4771</v>
      </c>
      <c r="AZ449" t="s">
        <v>3399</v>
      </c>
      <c r="BA449" t="s">
        <v>90</v>
      </c>
      <c r="BB449">
        <v>75057</v>
      </c>
      <c r="BC449" t="s">
        <v>77</v>
      </c>
    </row>
    <row r="450" spans="1:55" x14ac:dyDescent="0.25">
      <c r="A450" t="s">
        <v>560</v>
      </c>
      <c r="B450" s="1">
        <v>43419</v>
      </c>
      <c r="C450" t="s">
        <v>60</v>
      </c>
      <c r="D450" s="2">
        <v>43376.727766203701</v>
      </c>
      <c r="E450" t="s">
        <v>61</v>
      </c>
      <c r="F450" s="1">
        <v>43466</v>
      </c>
      <c r="G450" s="1">
        <v>43739</v>
      </c>
      <c r="H450" t="s">
        <v>561</v>
      </c>
      <c r="J450" t="s">
        <v>562</v>
      </c>
      <c r="L450" t="s">
        <v>563</v>
      </c>
      <c r="M450" t="s">
        <v>248</v>
      </c>
      <c r="N450">
        <v>97325</v>
      </c>
      <c r="O450" t="s">
        <v>68</v>
      </c>
      <c r="Q450" t="s">
        <v>564</v>
      </c>
      <c r="S450" t="s">
        <v>71</v>
      </c>
      <c r="T450" t="s">
        <v>250</v>
      </c>
      <c r="U450" t="s">
        <v>346</v>
      </c>
      <c r="V450" t="s">
        <v>347</v>
      </c>
      <c r="W450" t="s">
        <v>253</v>
      </c>
      <c r="X450" t="s">
        <v>254</v>
      </c>
      <c r="Y450" t="str">
        <f>"45-4011"</f>
        <v>45-4011</v>
      </c>
      <c r="Z450" t="s">
        <v>242</v>
      </c>
      <c r="AA450">
        <v>115310</v>
      </c>
      <c r="AB450">
        <v>25</v>
      </c>
      <c r="AC450">
        <v>25</v>
      </c>
      <c r="AD450" t="s">
        <v>77</v>
      </c>
      <c r="AE450" t="s">
        <v>96</v>
      </c>
      <c r="AF450">
        <v>40</v>
      </c>
      <c r="AG450" s="3">
        <v>0.29166666666666669</v>
      </c>
      <c r="AH450" s="3">
        <v>0.625</v>
      </c>
      <c r="AI450" s="4">
        <v>13.37</v>
      </c>
      <c r="AJ450">
        <v>20.059999999999999</v>
      </c>
      <c r="AK450">
        <v>31.5</v>
      </c>
      <c r="AL450" t="s">
        <v>79</v>
      </c>
      <c r="AM450" t="s">
        <v>80</v>
      </c>
      <c r="AO450" t="s">
        <v>81</v>
      </c>
      <c r="AR450" t="s">
        <v>80</v>
      </c>
      <c r="AT450" t="s">
        <v>80</v>
      </c>
      <c r="AW450" t="s">
        <v>71</v>
      </c>
      <c r="AX450">
        <v>3</v>
      </c>
      <c r="AY450" t="s">
        <v>563</v>
      </c>
      <c r="AZ450" t="s">
        <v>565</v>
      </c>
      <c r="BA450" t="s">
        <v>248</v>
      </c>
      <c r="BB450">
        <v>97325</v>
      </c>
      <c r="BC450" t="s">
        <v>77</v>
      </c>
    </row>
    <row r="451" spans="1:55" x14ac:dyDescent="0.25">
      <c r="A451" t="s">
        <v>6158</v>
      </c>
      <c r="B451" s="1">
        <v>43410</v>
      </c>
      <c r="C451" t="s">
        <v>60</v>
      </c>
      <c r="D451" s="2">
        <v>43381.649872685186</v>
      </c>
      <c r="E451" t="s">
        <v>61</v>
      </c>
      <c r="F451" s="1">
        <v>43469</v>
      </c>
      <c r="G451" s="1">
        <v>43585</v>
      </c>
      <c r="H451" t="s">
        <v>6159</v>
      </c>
      <c r="I451" t="s">
        <v>69</v>
      </c>
      <c r="J451" t="s">
        <v>6160</v>
      </c>
      <c r="K451" t="s">
        <v>737</v>
      </c>
      <c r="L451" t="s">
        <v>5035</v>
      </c>
      <c r="M451" t="s">
        <v>147</v>
      </c>
      <c r="N451">
        <v>98004</v>
      </c>
      <c r="O451" t="s">
        <v>68</v>
      </c>
      <c r="P451" t="s">
        <v>69</v>
      </c>
      <c r="Q451" t="s">
        <v>5036</v>
      </c>
      <c r="R451">
        <v>0</v>
      </c>
      <c r="S451" t="s">
        <v>71</v>
      </c>
      <c r="T451" t="s">
        <v>6161</v>
      </c>
      <c r="U451" t="s">
        <v>6162</v>
      </c>
      <c r="V451" t="s">
        <v>1603</v>
      </c>
      <c r="W451" t="s">
        <v>147</v>
      </c>
      <c r="X451" t="s">
        <v>742</v>
      </c>
      <c r="Y451" t="str">
        <f>"51-9032"</f>
        <v>51-9032</v>
      </c>
      <c r="Z451" t="s">
        <v>743</v>
      </c>
      <c r="AA451">
        <v>311710</v>
      </c>
      <c r="AB451">
        <v>7</v>
      </c>
      <c r="AC451">
        <v>7</v>
      </c>
      <c r="AD451" t="s">
        <v>77</v>
      </c>
      <c r="AE451" t="s">
        <v>78</v>
      </c>
      <c r="AF451">
        <v>40</v>
      </c>
      <c r="AG451" s="3">
        <v>0.25</v>
      </c>
      <c r="AH451" s="3">
        <v>0.75</v>
      </c>
      <c r="AI451" s="5">
        <v>20</v>
      </c>
      <c r="AJ451">
        <v>30</v>
      </c>
      <c r="AK451">
        <v>60</v>
      </c>
      <c r="AL451" t="s">
        <v>79</v>
      </c>
      <c r="AM451" t="s">
        <v>80</v>
      </c>
      <c r="AO451" t="s">
        <v>81</v>
      </c>
      <c r="AP451" t="s">
        <v>69</v>
      </c>
      <c r="AQ451" t="s">
        <v>69</v>
      </c>
      <c r="AR451" t="s">
        <v>80</v>
      </c>
      <c r="AT451" t="s">
        <v>80</v>
      </c>
      <c r="AW451" t="s">
        <v>71</v>
      </c>
      <c r="AX451">
        <v>24</v>
      </c>
      <c r="AY451" t="s">
        <v>155</v>
      </c>
      <c r="AZ451" t="s">
        <v>6163</v>
      </c>
      <c r="BA451" t="s">
        <v>157</v>
      </c>
      <c r="BB451">
        <v>99692</v>
      </c>
      <c r="BC451" t="s">
        <v>77</v>
      </c>
    </row>
    <row r="452" spans="1:55" x14ac:dyDescent="0.25">
      <c r="A452" t="s">
        <v>5089</v>
      </c>
      <c r="B452" s="1">
        <v>43409</v>
      </c>
      <c r="C452" t="s">
        <v>60</v>
      </c>
      <c r="D452" s="2">
        <v>43373.615914351853</v>
      </c>
      <c r="E452" t="s">
        <v>115</v>
      </c>
      <c r="H452" t="s">
        <v>5090</v>
      </c>
      <c r="J452" t="s">
        <v>5091</v>
      </c>
      <c r="L452" t="s">
        <v>3775</v>
      </c>
      <c r="M452" t="s">
        <v>1099</v>
      </c>
      <c r="N452">
        <v>84081</v>
      </c>
      <c r="O452" t="s">
        <v>68</v>
      </c>
      <c r="Q452" t="s">
        <v>5092</v>
      </c>
      <c r="S452" t="s">
        <v>71</v>
      </c>
      <c r="T452" t="s">
        <v>5093</v>
      </c>
      <c r="U452" t="s">
        <v>5094</v>
      </c>
      <c r="V452" t="s">
        <v>1714</v>
      </c>
      <c r="W452" t="s">
        <v>879</v>
      </c>
      <c r="X452" t="s">
        <v>3813</v>
      </c>
      <c r="Y452" t="str">
        <f>"51-4121"</f>
        <v>51-4121</v>
      </c>
      <c r="Z452" t="s">
        <v>426</v>
      </c>
      <c r="AA452">
        <v>33231</v>
      </c>
      <c r="AB452">
        <v>15</v>
      </c>
      <c r="AD452" t="s">
        <v>77</v>
      </c>
      <c r="AE452" t="s">
        <v>96</v>
      </c>
      <c r="AF452">
        <v>40</v>
      </c>
      <c r="AG452" s="3">
        <v>0.20833333333333334</v>
      </c>
      <c r="AH452" s="3">
        <v>0.625</v>
      </c>
      <c r="AI452" s="4">
        <v>19.96</v>
      </c>
      <c r="AJ452">
        <v>29.94</v>
      </c>
      <c r="AL452" t="s">
        <v>79</v>
      </c>
      <c r="AM452" t="s">
        <v>80</v>
      </c>
      <c r="AO452" t="s">
        <v>81</v>
      </c>
      <c r="AR452" t="s">
        <v>80</v>
      </c>
      <c r="AT452" t="s">
        <v>80</v>
      </c>
      <c r="AW452" t="s">
        <v>80</v>
      </c>
      <c r="AY452" t="s">
        <v>5095</v>
      </c>
      <c r="AZ452" t="s">
        <v>5096</v>
      </c>
      <c r="BA452" t="s">
        <v>253</v>
      </c>
      <c r="BB452">
        <v>83202</v>
      </c>
      <c r="BC452" t="s">
        <v>83</v>
      </c>
    </row>
    <row r="453" spans="1:55" x14ac:dyDescent="0.25">
      <c r="A453" t="s">
        <v>4987</v>
      </c>
      <c r="B453" s="1">
        <v>43395</v>
      </c>
      <c r="C453" t="s">
        <v>60</v>
      </c>
      <c r="D453" s="2">
        <v>43357.721747685187</v>
      </c>
      <c r="E453" t="s">
        <v>61</v>
      </c>
      <c r="F453" s="1">
        <v>43435</v>
      </c>
      <c r="G453" s="1">
        <v>43799</v>
      </c>
      <c r="H453" t="s">
        <v>4988</v>
      </c>
      <c r="J453" t="s">
        <v>4989</v>
      </c>
      <c r="L453" t="s">
        <v>4990</v>
      </c>
      <c r="M453" t="s">
        <v>128</v>
      </c>
      <c r="N453">
        <v>61107</v>
      </c>
      <c r="O453" t="s">
        <v>68</v>
      </c>
      <c r="Q453" t="s">
        <v>4991</v>
      </c>
      <c r="S453" t="s">
        <v>71</v>
      </c>
      <c r="T453" t="s">
        <v>4992</v>
      </c>
      <c r="U453" t="s">
        <v>4993</v>
      </c>
      <c r="V453" t="s">
        <v>4990</v>
      </c>
      <c r="W453" t="s">
        <v>128</v>
      </c>
      <c r="X453" t="s">
        <v>4994</v>
      </c>
      <c r="Y453" t="str">
        <f>"35-1011"</f>
        <v>35-1011</v>
      </c>
      <c r="Z453" t="s">
        <v>110</v>
      </c>
      <c r="AA453">
        <v>722511</v>
      </c>
      <c r="AB453">
        <v>1</v>
      </c>
      <c r="AC453">
        <v>1</v>
      </c>
      <c r="AD453" t="s">
        <v>77</v>
      </c>
      <c r="AE453" t="s">
        <v>438</v>
      </c>
      <c r="AF453">
        <v>40</v>
      </c>
      <c r="AG453" s="3">
        <v>0</v>
      </c>
      <c r="AH453" s="3">
        <v>0.83333333333333337</v>
      </c>
      <c r="AI453" s="4">
        <v>18.68</v>
      </c>
      <c r="AJ453">
        <v>28.02</v>
      </c>
      <c r="AL453" t="s">
        <v>79</v>
      </c>
      <c r="AM453" t="s">
        <v>80</v>
      </c>
      <c r="AO453" t="s">
        <v>4423</v>
      </c>
      <c r="AQ453" t="s">
        <v>4995</v>
      </c>
      <c r="AR453" t="s">
        <v>80</v>
      </c>
      <c r="AT453" t="s">
        <v>80</v>
      </c>
      <c r="AW453" t="s">
        <v>71</v>
      </c>
      <c r="AX453">
        <v>24</v>
      </c>
      <c r="AY453" t="s">
        <v>4996</v>
      </c>
      <c r="AZ453" t="s">
        <v>4997</v>
      </c>
      <c r="BA453" t="s">
        <v>128</v>
      </c>
      <c r="BB453">
        <v>61104</v>
      </c>
      <c r="BC453" t="s">
        <v>83</v>
      </c>
    </row>
    <row r="454" spans="1:55" x14ac:dyDescent="0.25">
      <c r="A454" t="s">
        <v>869</v>
      </c>
      <c r="B454" s="1">
        <v>43431</v>
      </c>
      <c r="C454" t="s">
        <v>60</v>
      </c>
      <c r="D454" s="2">
        <v>43395.722500000003</v>
      </c>
      <c r="E454" t="s">
        <v>61</v>
      </c>
      <c r="F454" s="1">
        <v>43485</v>
      </c>
      <c r="G454" s="1">
        <v>43585</v>
      </c>
      <c r="H454" t="s">
        <v>870</v>
      </c>
      <c r="I454" t="s">
        <v>69</v>
      </c>
      <c r="J454" t="s">
        <v>871</v>
      </c>
      <c r="K454" t="s">
        <v>69</v>
      </c>
      <c r="L454" t="s">
        <v>146</v>
      </c>
      <c r="M454" t="s">
        <v>147</v>
      </c>
      <c r="N454">
        <v>98119</v>
      </c>
      <c r="O454" t="s">
        <v>68</v>
      </c>
      <c r="P454" t="s">
        <v>69</v>
      </c>
      <c r="Q454" t="s">
        <v>872</v>
      </c>
      <c r="R454">
        <v>0</v>
      </c>
      <c r="S454" t="s">
        <v>71</v>
      </c>
      <c r="T454" t="s">
        <v>740</v>
      </c>
      <c r="U454" t="s">
        <v>741</v>
      </c>
      <c r="V454" t="s">
        <v>146</v>
      </c>
      <c r="W454" t="s">
        <v>147</v>
      </c>
      <c r="X454" t="s">
        <v>873</v>
      </c>
      <c r="Y454" t="str">
        <f>"51-9032"</f>
        <v>51-9032</v>
      </c>
      <c r="Z454" t="s">
        <v>743</v>
      </c>
      <c r="AA454">
        <v>311710</v>
      </c>
      <c r="AB454">
        <v>6</v>
      </c>
      <c r="AC454">
        <v>6</v>
      </c>
      <c r="AD454" t="s">
        <v>77</v>
      </c>
      <c r="AE454" t="s">
        <v>78</v>
      </c>
      <c r="AF454">
        <v>40</v>
      </c>
      <c r="AG454" s="3">
        <v>0.25</v>
      </c>
      <c r="AH454" s="3">
        <v>0.75</v>
      </c>
      <c r="AI454" s="4">
        <v>16.649999999999999</v>
      </c>
      <c r="AJ454">
        <v>24.98</v>
      </c>
      <c r="AK454">
        <v>45</v>
      </c>
      <c r="AL454" t="s">
        <v>79</v>
      </c>
      <c r="AM454" t="s">
        <v>80</v>
      </c>
      <c r="AO454" t="s">
        <v>81</v>
      </c>
      <c r="AP454" t="s">
        <v>69</v>
      </c>
      <c r="AQ454" t="s">
        <v>69</v>
      </c>
      <c r="AR454" t="s">
        <v>80</v>
      </c>
      <c r="AT454" t="s">
        <v>80</v>
      </c>
      <c r="AW454" t="s">
        <v>71</v>
      </c>
      <c r="AX454">
        <v>24</v>
      </c>
      <c r="AY454" t="s">
        <v>155</v>
      </c>
      <c r="AZ454" t="s">
        <v>874</v>
      </c>
      <c r="BA454" t="s">
        <v>157</v>
      </c>
      <c r="BB454">
        <v>99692</v>
      </c>
      <c r="BC454" t="s">
        <v>83</v>
      </c>
    </row>
    <row r="455" spans="1:55" x14ac:dyDescent="0.25">
      <c r="A455" t="s">
        <v>7041</v>
      </c>
      <c r="B455" s="1">
        <v>43395</v>
      </c>
      <c r="C455" t="s">
        <v>60</v>
      </c>
      <c r="D455" s="2">
        <v>43357.722129629627</v>
      </c>
      <c r="E455" t="s">
        <v>61</v>
      </c>
      <c r="F455" s="1">
        <v>43435</v>
      </c>
      <c r="G455" s="1">
        <v>43799</v>
      </c>
      <c r="H455" t="s">
        <v>4988</v>
      </c>
      <c r="J455" t="s">
        <v>4989</v>
      </c>
      <c r="L455" t="s">
        <v>4990</v>
      </c>
      <c r="M455" t="s">
        <v>128</v>
      </c>
      <c r="N455">
        <v>61107</v>
      </c>
      <c r="O455" t="s">
        <v>68</v>
      </c>
      <c r="Q455" t="s">
        <v>4991</v>
      </c>
      <c r="S455" t="s">
        <v>71</v>
      </c>
      <c r="T455" t="s">
        <v>4992</v>
      </c>
      <c r="U455" t="s">
        <v>4993</v>
      </c>
      <c r="V455" t="s">
        <v>4990</v>
      </c>
      <c r="W455" t="s">
        <v>128</v>
      </c>
      <c r="X455" t="s">
        <v>7042</v>
      </c>
      <c r="Y455" t="str">
        <f>"35-1011"</f>
        <v>35-1011</v>
      </c>
      <c r="Z455" t="s">
        <v>110</v>
      </c>
      <c r="AA455">
        <v>722511</v>
      </c>
      <c r="AB455">
        <v>1</v>
      </c>
      <c r="AC455">
        <v>1</v>
      </c>
      <c r="AD455" t="s">
        <v>77</v>
      </c>
      <c r="AE455" t="s">
        <v>438</v>
      </c>
      <c r="AF455">
        <v>40</v>
      </c>
      <c r="AG455" s="3">
        <v>0.5</v>
      </c>
      <c r="AH455" s="3">
        <v>0.83333333333333337</v>
      </c>
      <c r="AI455" s="4">
        <v>18.68</v>
      </c>
      <c r="AJ455">
        <v>28.02</v>
      </c>
      <c r="AL455" t="s">
        <v>79</v>
      </c>
      <c r="AM455" t="s">
        <v>80</v>
      </c>
      <c r="AO455" t="s">
        <v>4423</v>
      </c>
      <c r="AQ455" t="s">
        <v>4995</v>
      </c>
      <c r="AR455" t="s">
        <v>80</v>
      </c>
      <c r="AT455" t="s">
        <v>80</v>
      </c>
      <c r="AW455" t="s">
        <v>71</v>
      </c>
      <c r="AX455">
        <v>24</v>
      </c>
      <c r="AY455" t="s">
        <v>4996</v>
      </c>
      <c r="AZ455" t="s">
        <v>4997</v>
      </c>
      <c r="BA455" t="s">
        <v>128</v>
      </c>
      <c r="BB455">
        <v>61104</v>
      </c>
      <c r="BC455" t="s">
        <v>83</v>
      </c>
    </row>
    <row r="456" spans="1:55" x14ac:dyDescent="0.25">
      <c r="A456" t="s">
        <v>4889</v>
      </c>
      <c r="B456" s="1">
        <v>43451</v>
      </c>
      <c r="C456" t="s">
        <v>60</v>
      </c>
      <c r="D456" s="2">
        <v>43421.00408564815</v>
      </c>
      <c r="E456" t="s">
        <v>757</v>
      </c>
      <c r="F456" s="1">
        <v>43511</v>
      </c>
      <c r="G456" s="1">
        <v>43784</v>
      </c>
      <c r="H456" t="s">
        <v>4890</v>
      </c>
      <c r="J456" t="s">
        <v>4891</v>
      </c>
      <c r="L456" t="s">
        <v>887</v>
      </c>
      <c r="M456" t="s">
        <v>90</v>
      </c>
      <c r="N456">
        <v>78610</v>
      </c>
      <c r="O456" t="s">
        <v>68</v>
      </c>
      <c r="Q456" t="s">
        <v>4892</v>
      </c>
      <c r="S456" t="s">
        <v>71</v>
      </c>
      <c r="T456" t="s">
        <v>1259</v>
      </c>
      <c r="U456" t="s">
        <v>1064</v>
      </c>
      <c r="V456" t="s">
        <v>1065</v>
      </c>
      <c r="W456" t="s">
        <v>90</v>
      </c>
      <c r="X456" t="s">
        <v>754</v>
      </c>
      <c r="Y456" t="str">
        <f>"37-3011"</f>
        <v>37-3011</v>
      </c>
      <c r="Z456" t="s">
        <v>454</v>
      </c>
      <c r="AA456">
        <v>561730</v>
      </c>
      <c r="AB456">
        <v>35</v>
      </c>
      <c r="AC456">
        <v>35</v>
      </c>
      <c r="AD456" t="s">
        <v>77</v>
      </c>
      <c r="AE456" t="s">
        <v>96</v>
      </c>
      <c r="AF456">
        <v>40</v>
      </c>
      <c r="AG456" s="3">
        <v>0.33333333333333331</v>
      </c>
      <c r="AH456" s="3">
        <v>0.70833333333333337</v>
      </c>
      <c r="AI456" s="4">
        <v>13.91</v>
      </c>
      <c r="AJ456">
        <v>20.87</v>
      </c>
      <c r="AL456" t="s">
        <v>79</v>
      </c>
      <c r="AM456" t="s">
        <v>80</v>
      </c>
      <c r="AO456" t="s">
        <v>81</v>
      </c>
      <c r="AR456" t="s">
        <v>80</v>
      </c>
      <c r="AT456" t="s">
        <v>80</v>
      </c>
      <c r="AW456" t="s">
        <v>80</v>
      </c>
      <c r="AY456" t="s">
        <v>887</v>
      </c>
      <c r="AZ456" t="s">
        <v>892</v>
      </c>
      <c r="BA456" t="s">
        <v>90</v>
      </c>
      <c r="BB456">
        <v>78610</v>
      </c>
      <c r="BC456" t="s">
        <v>77</v>
      </c>
    </row>
    <row r="457" spans="1:55" x14ac:dyDescent="0.25">
      <c r="A457" t="s">
        <v>6721</v>
      </c>
      <c r="B457" s="1">
        <v>43452</v>
      </c>
      <c r="C457" t="s">
        <v>60</v>
      </c>
      <c r="D457" s="2">
        <v>43421.004629629628</v>
      </c>
      <c r="E457" t="s">
        <v>85</v>
      </c>
      <c r="H457" t="s">
        <v>6722</v>
      </c>
      <c r="J457" t="s">
        <v>6723</v>
      </c>
      <c r="L457" t="s">
        <v>1899</v>
      </c>
      <c r="M457" t="s">
        <v>99</v>
      </c>
      <c r="N457">
        <v>70809</v>
      </c>
      <c r="O457" t="s">
        <v>68</v>
      </c>
      <c r="Q457" t="s">
        <v>6724</v>
      </c>
      <c r="S457" t="s">
        <v>71</v>
      </c>
      <c r="T457" t="s">
        <v>1259</v>
      </c>
      <c r="U457" t="s">
        <v>1064</v>
      </c>
      <c r="V457" t="s">
        <v>1065</v>
      </c>
      <c r="W457" t="s">
        <v>90</v>
      </c>
      <c r="X457" t="s">
        <v>754</v>
      </c>
      <c r="Y457" t="str">
        <f>"37-3011"</f>
        <v>37-3011</v>
      </c>
      <c r="Z457" t="s">
        <v>454</v>
      </c>
      <c r="AA457">
        <v>561730</v>
      </c>
      <c r="AB457">
        <v>13</v>
      </c>
      <c r="AD457" t="s">
        <v>77</v>
      </c>
      <c r="AE457" t="s">
        <v>96</v>
      </c>
      <c r="AF457">
        <v>35</v>
      </c>
      <c r="AG457" s="3">
        <v>0.20833333333333334</v>
      </c>
      <c r="AH457" s="3">
        <v>0.66666666666666663</v>
      </c>
      <c r="AI457" s="4">
        <v>13.42</v>
      </c>
      <c r="AJ457">
        <v>20.13</v>
      </c>
      <c r="AL457" t="s">
        <v>79</v>
      </c>
      <c r="AM457" t="s">
        <v>80</v>
      </c>
      <c r="AO457" t="s">
        <v>81</v>
      </c>
      <c r="AR457" t="s">
        <v>80</v>
      </c>
      <c r="AT457" t="s">
        <v>80</v>
      </c>
      <c r="AW457" t="s">
        <v>80</v>
      </c>
      <c r="AY457" t="s">
        <v>1899</v>
      </c>
      <c r="AZ457" t="s">
        <v>98</v>
      </c>
      <c r="BA457" t="s">
        <v>99</v>
      </c>
      <c r="BB457">
        <v>70809</v>
      </c>
      <c r="BC457" t="s">
        <v>77</v>
      </c>
    </row>
    <row r="458" spans="1:55" x14ac:dyDescent="0.25">
      <c r="A458" t="s">
        <v>1618</v>
      </c>
      <c r="B458" s="1">
        <v>43403</v>
      </c>
      <c r="C458" t="s">
        <v>60</v>
      </c>
      <c r="D458" s="2">
        <v>43363.739942129629</v>
      </c>
      <c r="E458" t="s">
        <v>61</v>
      </c>
      <c r="F458" s="1">
        <v>43449</v>
      </c>
      <c r="G458" s="1">
        <v>43723</v>
      </c>
      <c r="H458" t="s">
        <v>1619</v>
      </c>
      <c r="J458" t="s">
        <v>1620</v>
      </c>
      <c r="K458" t="s">
        <v>1621</v>
      </c>
      <c r="L458" t="s">
        <v>1622</v>
      </c>
      <c r="M458" t="s">
        <v>119</v>
      </c>
      <c r="N458">
        <v>33733</v>
      </c>
      <c r="O458" t="s">
        <v>68</v>
      </c>
      <c r="Q458" t="s">
        <v>1623</v>
      </c>
      <c r="S458" t="s">
        <v>71</v>
      </c>
      <c r="T458" t="s">
        <v>1624</v>
      </c>
      <c r="U458" t="s">
        <v>1430</v>
      </c>
      <c r="V458" t="s">
        <v>1431</v>
      </c>
      <c r="W458" t="s">
        <v>303</v>
      </c>
      <c r="X458" t="s">
        <v>1625</v>
      </c>
      <c r="Y458" t="str">
        <f>"37-2012"</f>
        <v>37-2012</v>
      </c>
      <c r="Z458" t="s">
        <v>268</v>
      </c>
      <c r="AA458">
        <v>56172</v>
      </c>
      <c r="AB458">
        <v>38</v>
      </c>
      <c r="AC458">
        <v>38</v>
      </c>
      <c r="AD458" t="s">
        <v>77</v>
      </c>
      <c r="AE458" t="s">
        <v>96</v>
      </c>
      <c r="AF458">
        <v>40</v>
      </c>
      <c r="AG458" s="3">
        <v>0.33333333333333331</v>
      </c>
      <c r="AH458" s="3">
        <v>0.66666666666666663</v>
      </c>
      <c r="AI458" s="4">
        <v>10.99</v>
      </c>
      <c r="AL458" t="s">
        <v>79</v>
      </c>
      <c r="AM458" t="s">
        <v>80</v>
      </c>
      <c r="AO458" t="s">
        <v>81</v>
      </c>
      <c r="AR458" t="s">
        <v>80</v>
      </c>
      <c r="AT458" t="s">
        <v>80</v>
      </c>
      <c r="AW458" t="s">
        <v>71</v>
      </c>
      <c r="AX458">
        <v>3</v>
      </c>
      <c r="AY458" t="s">
        <v>118</v>
      </c>
      <c r="AZ458" t="s">
        <v>1626</v>
      </c>
      <c r="BA458" t="s">
        <v>119</v>
      </c>
      <c r="BB458">
        <v>32118</v>
      </c>
      <c r="BC458" t="s">
        <v>77</v>
      </c>
    </row>
    <row r="459" spans="1:55" x14ac:dyDescent="0.25">
      <c r="A459" t="s">
        <v>7616</v>
      </c>
      <c r="B459" s="1">
        <v>43395</v>
      </c>
      <c r="C459" t="s">
        <v>60</v>
      </c>
      <c r="D459" s="2">
        <v>43357.720856481479</v>
      </c>
      <c r="E459" t="s">
        <v>61</v>
      </c>
      <c r="F459" s="1">
        <v>43435</v>
      </c>
      <c r="G459" s="1">
        <v>43799</v>
      </c>
      <c r="H459" t="s">
        <v>4988</v>
      </c>
      <c r="J459" t="s">
        <v>4989</v>
      </c>
      <c r="L459" t="s">
        <v>4990</v>
      </c>
      <c r="M459" t="s">
        <v>128</v>
      </c>
      <c r="N459">
        <v>61107</v>
      </c>
      <c r="O459" t="s">
        <v>68</v>
      </c>
      <c r="Q459" t="s">
        <v>4991</v>
      </c>
      <c r="S459" t="s">
        <v>71</v>
      </c>
      <c r="T459" t="s">
        <v>4992</v>
      </c>
      <c r="U459" t="s">
        <v>4993</v>
      </c>
      <c r="V459" t="s">
        <v>4990</v>
      </c>
      <c r="W459" t="s">
        <v>128</v>
      </c>
      <c r="X459" t="s">
        <v>7617</v>
      </c>
      <c r="Y459" t="str">
        <f>"35-1012"</f>
        <v>35-1012</v>
      </c>
      <c r="Z459" t="s">
        <v>527</v>
      </c>
      <c r="AA459">
        <v>722511</v>
      </c>
      <c r="AB459">
        <v>1</v>
      </c>
      <c r="AC459">
        <v>1</v>
      </c>
      <c r="AD459" t="s">
        <v>77</v>
      </c>
      <c r="AE459" t="s">
        <v>438</v>
      </c>
      <c r="AF459">
        <v>40</v>
      </c>
      <c r="AG459" s="3">
        <v>0</v>
      </c>
      <c r="AH459" s="3">
        <v>0.83333333333333337</v>
      </c>
      <c r="AI459" s="4">
        <v>14.8</v>
      </c>
      <c r="AJ459">
        <v>22.2</v>
      </c>
      <c r="AL459" t="s">
        <v>79</v>
      </c>
      <c r="AM459" t="s">
        <v>80</v>
      </c>
      <c r="AO459" t="s">
        <v>3049</v>
      </c>
      <c r="AP459" t="s">
        <v>7618</v>
      </c>
      <c r="AQ459" t="s">
        <v>7619</v>
      </c>
      <c r="AR459" t="s">
        <v>80</v>
      </c>
      <c r="AT459" t="s">
        <v>80</v>
      </c>
      <c r="AW459" t="s">
        <v>71</v>
      </c>
      <c r="AX459">
        <v>48</v>
      </c>
      <c r="AY459" t="s">
        <v>4996</v>
      </c>
      <c r="AZ459" t="s">
        <v>4997</v>
      </c>
      <c r="BA459" t="s">
        <v>128</v>
      </c>
      <c r="BB459">
        <v>61104</v>
      </c>
      <c r="BC459" t="s">
        <v>83</v>
      </c>
    </row>
    <row r="460" spans="1:55" x14ac:dyDescent="0.25">
      <c r="A460" t="s">
        <v>6849</v>
      </c>
      <c r="B460" s="1">
        <v>43399</v>
      </c>
      <c r="C460" t="s">
        <v>60</v>
      </c>
      <c r="D460" s="2">
        <v>43357.849074074074</v>
      </c>
      <c r="E460" t="s">
        <v>115</v>
      </c>
      <c r="H460" t="s">
        <v>6850</v>
      </c>
      <c r="I460" t="s">
        <v>69</v>
      </c>
      <c r="J460" t="s">
        <v>6851</v>
      </c>
      <c r="K460" t="s">
        <v>69</v>
      </c>
      <c r="L460" t="s">
        <v>3725</v>
      </c>
      <c r="M460" t="s">
        <v>90</v>
      </c>
      <c r="N460">
        <v>78640</v>
      </c>
      <c r="O460" t="s">
        <v>68</v>
      </c>
      <c r="P460" t="s">
        <v>69</v>
      </c>
      <c r="Q460" t="s">
        <v>6852</v>
      </c>
      <c r="S460" t="s">
        <v>71</v>
      </c>
      <c r="T460" t="s">
        <v>638</v>
      </c>
      <c r="U460" t="s">
        <v>639</v>
      </c>
      <c r="V460" t="s">
        <v>640</v>
      </c>
      <c r="W460" t="s">
        <v>90</v>
      </c>
      <c r="X460" t="s">
        <v>1343</v>
      </c>
      <c r="Y460" t="str">
        <f>"47-3016"</f>
        <v>47-3016</v>
      </c>
      <c r="Z460" t="s">
        <v>1344</v>
      </c>
      <c r="AA460">
        <v>238160</v>
      </c>
      <c r="AB460">
        <v>40</v>
      </c>
      <c r="AD460" t="s">
        <v>77</v>
      </c>
      <c r="AE460" t="s">
        <v>96</v>
      </c>
      <c r="AF460">
        <v>40</v>
      </c>
      <c r="AG460" s="3">
        <v>0.29166666666666669</v>
      </c>
      <c r="AH460" s="3">
        <v>0.66666666666666663</v>
      </c>
      <c r="AI460" s="4">
        <v>14.94</v>
      </c>
      <c r="AJ460">
        <v>22.41</v>
      </c>
      <c r="AK460">
        <v>22.52</v>
      </c>
      <c r="AL460" t="s">
        <v>79</v>
      </c>
      <c r="AM460" t="s">
        <v>80</v>
      </c>
      <c r="AO460" t="s">
        <v>81</v>
      </c>
      <c r="AP460" t="s">
        <v>69</v>
      </c>
      <c r="AQ460" t="s">
        <v>69</v>
      </c>
      <c r="AR460" t="s">
        <v>80</v>
      </c>
      <c r="AT460" t="s">
        <v>80</v>
      </c>
      <c r="AW460" t="s">
        <v>80</v>
      </c>
      <c r="AY460" t="s">
        <v>3725</v>
      </c>
      <c r="AZ460" t="s">
        <v>892</v>
      </c>
      <c r="BA460" t="s">
        <v>90</v>
      </c>
      <c r="BB460">
        <v>78640</v>
      </c>
      <c r="BC460" t="s">
        <v>77</v>
      </c>
    </row>
    <row r="461" spans="1:55" x14ac:dyDescent="0.25">
      <c r="A461" t="s">
        <v>7759</v>
      </c>
      <c r="B461" s="1">
        <v>43384</v>
      </c>
      <c r="C461" t="s">
        <v>60</v>
      </c>
      <c r="D461" s="2">
        <v>43360.889606481483</v>
      </c>
      <c r="E461" t="s">
        <v>61</v>
      </c>
      <c r="F461" s="1">
        <v>43449</v>
      </c>
      <c r="G461" s="1">
        <v>43570</v>
      </c>
      <c r="H461" t="s">
        <v>7760</v>
      </c>
      <c r="I461" t="s">
        <v>7761</v>
      </c>
      <c r="J461" t="s">
        <v>7762</v>
      </c>
      <c r="K461" t="s">
        <v>7763</v>
      </c>
      <c r="L461" t="s">
        <v>1755</v>
      </c>
      <c r="M461" t="s">
        <v>1752</v>
      </c>
      <c r="N461">
        <v>83025</v>
      </c>
      <c r="O461" t="s">
        <v>68</v>
      </c>
      <c r="Q461" t="s">
        <v>7764</v>
      </c>
      <c r="S461" t="s">
        <v>71</v>
      </c>
      <c r="T461" t="s">
        <v>7765</v>
      </c>
      <c r="U461" t="s">
        <v>7766</v>
      </c>
      <c r="V461" t="s">
        <v>621</v>
      </c>
      <c r="W461" t="s">
        <v>1752</v>
      </c>
      <c r="X461" t="s">
        <v>7767</v>
      </c>
      <c r="Y461" t="str">
        <f>"37-2012"</f>
        <v>37-2012</v>
      </c>
      <c r="Z461" t="s">
        <v>268</v>
      </c>
      <c r="AA461">
        <v>813990</v>
      </c>
      <c r="AB461">
        <v>9</v>
      </c>
      <c r="AC461">
        <v>9</v>
      </c>
      <c r="AD461" t="s">
        <v>77</v>
      </c>
      <c r="AE461" t="s">
        <v>96</v>
      </c>
      <c r="AF461">
        <v>35</v>
      </c>
      <c r="AG461" s="3">
        <v>0.3125</v>
      </c>
      <c r="AH461" s="3">
        <v>0.66666666666666663</v>
      </c>
      <c r="AI461" s="5">
        <v>15</v>
      </c>
      <c r="AJ461">
        <v>22.5</v>
      </c>
      <c r="AK461">
        <v>22.5</v>
      </c>
      <c r="AL461" t="s">
        <v>79</v>
      </c>
      <c r="AM461" t="s">
        <v>80</v>
      </c>
      <c r="AO461" t="s">
        <v>81</v>
      </c>
      <c r="AR461" t="s">
        <v>80</v>
      </c>
      <c r="AT461" t="s">
        <v>80</v>
      </c>
      <c r="AW461" t="s">
        <v>80</v>
      </c>
      <c r="AY461" t="s">
        <v>1755</v>
      </c>
      <c r="AZ461" t="s">
        <v>1756</v>
      </c>
      <c r="BA461" t="s">
        <v>1752</v>
      </c>
      <c r="BB461">
        <v>83025</v>
      </c>
      <c r="BC461" t="s">
        <v>83</v>
      </c>
    </row>
    <row r="462" spans="1:55" x14ac:dyDescent="0.25">
      <c r="A462" t="s">
        <v>5126</v>
      </c>
      <c r="B462" s="1">
        <v>43405</v>
      </c>
      <c r="C462" t="s">
        <v>60</v>
      </c>
      <c r="D462" s="2">
        <v>43363.968645833331</v>
      </c>
      <c r="E462" t="s">
        <v>61</v>
      </c>
      <c r="F462" s="1">
        <v>43446</v>
      </c>
      <c r="G462" s="1">
        <v>43555</v>
      </c>
      <c r="H462" t="s">
        <v>5127</v>
      </c>
      <c r="I462" t="s">
        <v>5128</v>
      </c>
      <c r="J462" t="s">
        <v>5129</v>
      </c>
      <c r="K462" t="s">
        <v>5130</v>
      </c>
      <c r="L462" t="s">
        <v>621</v>
      </c>
      <c r="M462" t="s">
        <v>1752</v>
      </c>
      <c r="N462">
        <v>83001</v>
      </c>
      <c r="O462" t="s">
        <v>68</v>
      </c>
      <c r="Q462" t="s">
        <v>5131</v>
      </c>
      <c r="S462" t="s">
        <v>71</v>
      </c>
      <c r="T462" t="s">
        <v>5132</v>
      </c>
      <c r="U462" t="s">
        <v>5133</v>
      </c>
      <c r="V462" t="s">
        <v>5134</v>
      </c>
      <c r="W462" t="s">
        <v>1752</v>
      </c>
      <c r="X462" t="s">
        <v>2996</v>
      </c>
      <c r="Y462" t="str">
        <f>"35-2014"</f>
        <v>35-2014</v>
      </c>
      <c r="Z462" t="s">
        <v>1391</v>
      </c>
      <c r="AA462">
        <v>722511</v>
      </c>
      <c r="AB462">
        <v>1</v>
      </c>
      <c r="AC462">
        <v>1</v>
      </c>
      <c r="AD462" t="s">
        <v>77</v>
      </c>
      <c r="AE462" t="s">
        <v>96</v>
      </c>
      <c r="AF462">
        <v>40</v>
      </c>
      <c r="AG462" s="3">
        <v>0.33333333333333331</v>
      </c>
      <c r="AH462" s="3">
        <v>0.66666666666666663</v>
      </c>
      <c r="AI462" s="4">
        <v>16.53</v>
      </c>
      <c r="AJ462">
        <v>24.8</v>
      </c>
      <c r="AK462">
        <v>24.8</v>
      </c>
      <c r="AL462" t="s">
        <v>79</v>
      </c>
      <c r="AM462" t="s">
        <v>80</v>
      </c>
      <c r="AO462" t="s">
        <v>81</v>
      </c>
      <c r="AR462" t="s">
        <v>80</v>
      </c>
      <c r="AT462" t="s">
        <v>80</v>
      </c>
      <c r="AW462" t="s">
        <v>71</v>
      </c>
      <c r="AX462">
        <v>6</v>
      </c>
      <c r="AY462" t="s">
        <v>621</v>
      </c>
      <c r="AZ462" t="s">
        <v>1756</v>
      </c>
      <c r="BA462" t="s">
        <v>1752</v>
      </c>
      <c r="BB462">
        <v>83001</v>
      </c>
      <c r="BC462" t="s">
        <v>83</v>
      </c>
    </row>
    <row r="463" spans="1:55" x14ac:dyDescent="0.25">
      <c r="A463" t="s">
        <v>7753</v>
      </c>
      <c r="B463" s="1">
        <v>43405</v>
      </c>
      <c r="C463" t="s">
        <v>60</v>
      </c>
      <c r="D463" s="2">
        <v>43363.965370370373</v>
      </c>
      <c r="E463" t="s">
        <v>61</v>
      </c>
      <c r="F463" s="1">
        <v>43446</v>
      </c>
      <c r="G463" s="1">
        <v>43555</v>
      </c>
      <c r="H463" t="s">
        <v>5127</v>
      </c>
      <c r="I463" t="s">
        <v>5128</v>
      </c>
      <c r="J463" t="s">
        <v>5129</v>
      </c>
      <c r="K463" t="s">
        <v>5130</v>
      </c>
      <c r="L463" t="s">
        <v>621</v>
      </c>
      <c r="M463" t="s">
        <v>1752</v>
      </c>
      <c r="N463">
        <v>83001</v>
      </c>
      <c r="O463" t="s">
        <v>68</v>
      </c>
      <c r="Q463" t="s">
        <v>5131</v>
      </c>
      <c r="S463" t="s">
        <v>71</v>
      </c>
      <c r="T463" t="s">
        <v>5132</v>
      </c>
      <c r="U463" t="s">
        <v>5133</v>
      </c>
      <c r="V463" t="s">
        <v>5134</v>
      </c>
      <c r="W463" t="s">
        <v>1752</v>
      </c>
      <c r="X463" t="s">
        <v>5319</v>
      </c>
      <c r="Y463" t="str">
        <f>"35-9021"</f>
        <v>35-9021</v>
      </c>
      <c r="Z463" t="s">
        <v>1883</v>
      </c>
      <c r="AA463">
        <v>722511</v>
      </c>
      <c r="AB463">
        <v>1</v>
      </c>
      <c r="AC463">
        <v>1</v>
      </c>
      <c r="AD463" t="s">
        <v>77</v>
      </c>
      <c r="AE463" t="s">
        <v>96</v>
      </c>
      <c r="AF463">
        <v>40</v>
      </c>
      <c r="AG463" s="3">
        <v>0.33333333333333331</v>
      </c>
      <c r="AH463" s="3">
        <v>0.66666666666666663</v>
      </c>
      <c r="AI463" s="5">
        <v>14</v>
      </c>
      <c r="AJ463">
        <v>21</v>
      </c>
      <c r="AK463">
        <v>21</v>
      </c>
      <c r="AL463" t="s">
        <v>79</v>
      </c>
      <c r="AM463" t="s">
        <v>80</v>
      </c>
      <c r="AO463" t="s">
        <v>81</v>
      </c>
      <c r="AR463" t="s">
        <v>80</v>
      </c>
      <c r="AT463" t="s">
        <v>80</v>
      </c>
      <c r="AW463" t="s">
        <v>80</v>
      </c>
      <c r="AY463" t="s">
        <v>621</v>
      </c>
      <c r="AZ463" t="s">
        <v>1756</v>
      </c>
      <c r="BA463" t="s">
        <v>1752</v>
      </c>
      <c r="BB463">
        <v>83001</v>
      </c>
      <c r="BC463" t="s">
        <v>83</v>
      </c>
    </row>
    <row r="464" spans="1:55" x14ac:dyDescent="0.25">
      <c r="A464" t="s">
        <v>3045</v>
      </c>
      <c r="B464" s="1">
        <v>43390</v>
      </c>
      <c r="C464" t="s">
        <v>60</v>
      </c>
      <c r="D464" s="2">
        <v>43379.595671296294</v>
      </c>
      <c r="E464" t="s">
        <v>350</v>
      </c>
      <c r="H464" t="s">
        <v>3046</v>
      </c>
      <c r="J464" t="s">
        <v>3047</v>
      </c>
      <c r="L464" t="s">
        <v>630</v>
      </c>
      <c r="M464" t="s">
        <v>119</v>
      </c>
      <c r="N464">
        <v>33133</v>
      </c>
      <c r="O464" t="s">
        <v>68</v>
      </c>
      <c r="Q464" t="s">
        <v>3048</v>
      </c>
      <c r="S464" t="s">
        <v>80</v>
      </c>
      <c r="U464" t="s">
        <v>108</v>
      </c>
      <c r="X464" t="s">
        <v>461</v>
      </c>
      <c r="Y464" t="str">
        <f>"39-9011"</f>
        <v>39-9011</v>
      </c>
      <c r="Z464" t="s">
        <v>462</v>
      </c>
      <c r="AA464">
        <v>814110</v>
      </c>
      <c r="AB464">
        <v>1</v>
      </c>
      <c r="AD464" t="s">
        <v>77</v>
      </c>
      <c r="AE464" t="s">
        <v>438</v>
      </c>
      <c r="AF464">
        <v>40</v>
      </c>
      <c r="AG464" s="3">
        <v>0.375</v>
      </c>
      <c r="AH464" s="3">
        <v>0.70833333333333337</v>
      </c>
      <c r="AI464" s="5">
        <v>400</v>
      </c>
      <c r="AM464" t="s">
        <v>80</v>
      </c>
      <c r="AO464" t="s">
        <v>3049</v>
      </c>
      <c r="AP464" t="s">
        <v>3050</v>
      </c>
      <c r="AQ464" t="s">
        <v>3051</v>
      </c>
      <c r="AR464" t="s">
        <v>80</v>
      </c>
      <c r="AT464" t="s">
        <v>80</v>
      </c>
      <c r="AW464" t="s">
        <v>71</v>
      </c>
      <c r="AX464">
        <v>60</v>
      </c>
      <c r="AY464" t="s">
        <v>2757</v>
      </c>
      <c r="AZ464" t="s">
        <v>3052</v>
      </c>
      <c r="BA464" t="s">
        <v>119</v>
      </c>
      <c r="BB464">
        <v>33133</v>
      </c>
      <c r="BC464" t="s">
        <v>83</v>
      </c>
    </row>
    <row r="465" spans="1:55" x14ac:dyDescent="0.25">
      <c r="A465" t="s">
        <v>6047</v>
      </c>
      <c r="B465" s="1">
        <v>43399</v>
      </c>
      <c r="C465" t="s">
        <v>60</v>
      </c>
      <c r="D465" s="2">
        <v>43359.941678240742</v>
      </c>
      <c r="E465" t="s">
        <v>115</v>
      </c>
      <c r="H465" t="s">
        <v>1711</v>
      </c>
      <c r="I465" t="s">
        <v>6048</v>
      </c>
      <c r="J465" t="s">
        <v>6049</v>
      </c>
      <c r="L465" t="s">
        <v>6050</v>
      </c>
      <c r="M465" t="s">
        <v>677</v>
      </c>
      <c r="N465">
        <v>49684</v>
      </c>
      <c r="O465" t="s">
        <v>68</v>
      </c>
      <c r="Q465" t="s">
        <v>6051</v>
      </c>
      <c r="S465" t="s">
        <v>71</v>
      </c>
      <c r="T465" t="s">
        <v>1716</v>
      </c>
      <c r="U465" t="s">
        <v>1717</v>
      </c>
      <c r="V465" t="s">
        <v>640</v>
      </c>
      <c r="W465" t="s">
        <v>90</v>
      </c>
      <c r="X465" t="s">
        <v>5008</v>
      </c>
      <c r="Y465" t="str">
        <f>"37-2012"</f>
        <v>37-2012</v>
      </c>
      <c r="Z465" t="s">
        <v>268</v>
      </c>
      <c r="AA465">
        <v>721110</v>
      </c>
      <c r="AB465">
        <v>20</v>
      </c>
      <c r="AD465" t="s">
        <v>77</v>
      </c>
      <c r="AE465" t="s">
        <v>96</v>
      </c>
      <c r="AF465">
        <v>35</v>
      </c>
      <c r="AG465" s="3">
        <v>0.375</v>
      </c>
      <c r="AH465" s="3">
        <v>0.70833333333333337</v>
      </c>
      <c r="AI465" s="4">
        <v>11.5</v>
      </c>
      <c r="AJ465">
        <v>17.25</v>
      </c>
      <c r="AL465" t="s">
        <v>79</v>
      </c>
      <c r="AM465" t="s">
        <v>80</v>
      </c>
      <c r="AO465" t="s">
        <v>173</v>
      </c>
      <c r="AR465" t="s">
        <v>80</v>
      </c>
      <c r="AT465" t="s">
        <v>80</v>
      </c>
      <c r="AW465" t="s">
        <v>80</v>
      </c>
      <c r="AY465" t="s">
        <v>6050</v>
      </c>
      <c r="AZ465" t="s">
        <v>6052</v>
      </c>
      <c r="BA465" t="s">
        <v>677</v>
      </c>
      <c r="BB465">
        <v>49684</v>
      </c>
      <c r="BC465" t="s">
        <v>83</v>
      </c>
    </row>
    <row r="466" spans="1:55" x14ac:dyDescent="0.25">
      <c r="A466" t="s">
        <v>5573</v>
      </c>
      <c r="B466" s="1">
        <v>43447</v>
      </c>
      <c r="C466" t="s">
        <v>60</v>
      </c>
      <c r="D466" s="2">
        <v>43434.999039351853</v>
      </c>
      <c r="E466" t="s">
        <v>85</v>
      </c>
      <c r="H466" t="s">
        <v>5574</v>
      </c>
      <c r="I466" t="s">
        <v>5575</v>
      </c>
      <c r="J466" t="s">
        <v>5576</v>
      </c>
      <c r="L466" t="s">
        <v>1175</v>
      </c>
      <c r="M466" t="s">
        <v>90</v>
      </c>
      <c r="N466">
        <v>75071</v>
      </c>
      <c r="O466" t="s">
        <v>68</v>
      </c>
      <c r="Q466" t="s">
        <v>5577</v>
      </c>
      <c r="S466" t="s">
        <v>71</v>
      </c>
      <c r="T466" t="s">
        <v>1063</v>
      </c>
      <c r="U466" t="s">
        <v>1064</v>
      </c>
      <c r="V466" t="s">
        <v>1065</v>
      </c>
      <c r="W466" t="s">
        <v>90</v>
      </c>
      <c r="X466" t="s">
        <v>754</v>
      </c>
      <c r="Y466" t="str">
        <f>"37-3011"</f>
        <v>37-3011</v>
      </c>
      <c r="Z466" t="s">
        <v>454</v>
      </c>
      <c r="AA466">
        <v>561730</v>
      </c>
      <c r="AB466">
        <v>7</v>
      </c>
      <c r="AD466" t="s">
        <v>77</v>
      </c>
      <c r="AE466" t="s">
        <v>78</v>
      </c>
      <c r="AF466">
        <v>40</v>
      </c>
      <c r="AG466" s="3">
        <v>0.29166666666666669</v>
      </c>
      <c r="AH466" s="3">
        <v>0.70833333333333337</v>
      </c>
      <c r="AI466" s="4">
        <v>13.94</v>
      </c>
      <c r="AJ466">
        <v>20.91</v>
      </c>
      <c r="AL466" t="s">
        <v>79</v>
      </c>
      <c r="AM466" t="s">
        <v>80</v>
      </c>
      <c r="AO466" t="s">
        <v>81</v>
      </c>
      <c r="AR466" t="s">
        <v>80</v>
      </c>
      <c r="AT466" t="s">
        <v>80</v>
      </c>
      <c r="AW466" t="s">
        <v>80</v>
      </c>
      <c r="AY466" t="s">
        <v>1175</v>
      </c>
      <c r="AZ466" t="s">
        <v>1177</v>
      </c>
      <c r="BA466" t="s">
        <v>90</v>
      </c>
      <c r="BB466">
        <v>75071</v>
      </c>
      <c r="BC466" t="s">
        <v>77</v>
      </c>
    </row>
    <row r="467" spans="1:55" x14ac:dyDescent="0.25">
      <c r="A467" t="s">
        <v>6763</v>
      </c>
      <c r="B467" s="1">
        <v>43452</v>
      </c>
      <c r="C467" t="s">
        <v>60</v>
      </c>
      <c r="D467" s="2">
        <v>43435.003055555557</v>
      </c>
      <c r="E467" t="s">
        <v>85</v>
      </c>
      <c r="H467" t="s">
        <v>6764</v>
      </c>
      <c r="J467" t="s">
        <v>6765</v>
      </c>
      <c r="L467" t="s">
        <v>2846</v>
      </c>
      <c r="M467" t="s">
        <v>67</v>
      </c>
      <c r="N467">
        <v>80207</v>
      </c>
      <c r="O467" t="s">
        <v>68</v>
      </c>
      <c r="Q467" t="s">
        <v>6766</v>
      </c>
      <c r="S467" t="s">
        <v>71</v>
      </c>
      <c r="T467" t="s">
        <v>182</v>
      </c>
      <c r="U467" t="s">
        <v>908</v>
      </c>
      <c r="V467" t="s">
        <v>184</v>
      </c>
      <c r="W467" t="s">
        <v>90</v>
      </c>
      <c r="X467" t="s">
        <v>754</v>
      </c>
      <c r="Y467" t="str">
        <f>"37-3011"</f>
        <v>37-3011</v>
      </c>
      <c r="Z467" t="s">
        <v>454</v>
      </c>
      <c r="AA467">
        <v>561730</v>
      </c>
      <c r="AB467">
        <v>15</v>
      </c>
      <c r="AD467" t="s">
        <v>77</v>
      </c>
      <c r="AE467" t="s">
        <v>96</v>
      </c>
      <c r="AF467">
        <v>40</v>
      </c>
      <c r="AG467" s="3">
        <v>0.29166666666666669</v>
      </c>
      <c r="AH467" s="3">
        <v>0.64583333333333337</v>
      </c>
      <c r="AI467" s="4">
        <v>15.17</v>
      </c>
      <c r="AJ467">
        <v>22.76</v>
      </c>
      <c r="AK467">
        <v>24.75</v>
      </c>
      <c r="AL467" t="s">
        <v>79</v>
      </c>
      <c r="AM467" t="s">
        <v>80</v>
      </c>
      <c r="AO467" t="s">
        <v>81</v>
      </c>
      <c r="AR467" t="s">
        <v>80</v>
      </c>
      <c r="AT467" t="s">
        <v>80</v>
      </c>
      <c r="AW467" t="s">
        <v>80</v>
      </c>
      <c r="AY467" t="s">
        <v>2846</v>
      </c>
      <c r="AZ467" t="s">
        <v>2846</v>
      </c>
      <c r="BA467" t="s">
        <v>67</v>
      </c>
      <c r="BB467">
        <v>80207</v>
      </c>
      <c r="BC467" t="s">
        <v>77</v>
      </c>
    </row>
    <row r="468" spans="1:55" x14ac:dyDescent="0.25">
      <c r="A468" t="s">
        <v>4857</v>
      </c>
      <c r="B468" s="1">
        <v>43452</v>
      </c>
      <c r="C468" t="s">
        <v>60</v>
      </c>
      <c r="D468" s="2">
        <v>43421.000381944446</v>
      </c>
      <c r="E468" t="s">
        <v>85</v>
      </c>
      <c r="H468" t="s">
        <v>4858</v>
      </c>
      <c r="I468" t="s">
        <v>4859</v>
      </c>
      <c r="J468" t="s">
        <v>4860</v>
      </c>
      <c r="L468" t="s">
        <v>1263</v>
      </c>
      <c r="M468" t="s">
        <v>90</v>
      </c>
      <c r="N468">
        <v>77707</v>
      </c>
      <c r="O468" t="s">
        <v>68</v>
      </c>
      <c r="Q468" t="s">
        <v>4861</v>
      </c>
      <c r="S468" t="s">
        <v>71</v>
      </c>
      <c r="T468" t="s">
        <v>182</v>
      </c>
      <c r="U468" t="s">
        <v>1042</v>
      </c>
      <c r="V468" t="s">
        <v>184</v>
      </c>
      <c r="W468" t="s">
        <v>90</v>
      </c>
      <c r="X468" t="s">
        <v>754</v>
      </c>
      <c r="Y468" t="str">
        <f>"37-3011"</f>
        <v>37-3011</v>
      </c>
      <c r="Z468" t="s">
        <v>454</v>
      </c>
      <c r="AA468">
        <v>561730</v>
      </c>
      <c r="AB468">
        <v>12</v>
      </c>
      <c r="AD468" t="s">
        <v>77</v>
      </c>
      <c r="AE468" t="s">
        <v>96</v>
      </c>
      <c r="AF468">
        <v>40</v>
      </c>
      <c r="AG468" s="3">
        <v>0.29166666666666669</v>
      </c>
      <c r="AH468" s="3">
        <v>0.66666666666666663</v>
      </c>
      <c r="AI468" s="4">
        <v>12.55</v>
      </c>
      <c r="AJ468">
        <v>18.829999999999998</v>
      </c>
      <c r="AL468" t="s">
        <v>79</v>
      </c>
      <c r="AM468" t="s">
        <v>80</v>
      </c>
      <c r="AO468" t="s">
        <v>81</v>
      </c>
      <c r="AP468" t="s">
        <v>69</v>
      </c>
      <c r="AQ468" t="s">
        <v>69</v>
      </c>
      <c r="AR468" t="s">
        <v>80</v>
      </c>
      <c r="AT468" t="s">
        <v>80</v>
      </c>
      <c r="AW468" t="s">
        <v>80</v>
      </c>
      <c r="AY468" t="s">
        <v>1263</v>
      </c>
      <c r="AZ468" t="s">
        <v>278</v>
      </c>
      <c r="BA468" t="s">
        <v>90</v>
      </c>
      <c r="BB468">
        <v>77707</v>
      </c>
      <c r="BC468" t="s">
        <v>77</v>
      </c>
    </row>
    <row r="469" spans="1:55" x14ac:dyDescent="0.25">
      <c r="A469" t="s">
        <v>6886</v>
      </c>
      <c r="B469" s="1">
        <v>43405</v>
      </c>
      <c r="C469" t="s">
        <v>60</v>
      </c>
      <c r="D469" s="2">
        <v>43366.713217592594</v>
      </c>
      <c r="E469" t="s">
        <v>115</v>
      </c>
      <c r="H469" t="s">
        <v>6887</v>
      </c>
      <c r="I469" t="s">
        <v>6888</v>
      </c>
      <c r="J469" t="s">
        <v>6889</v>
      </c>
      <c r="L469" t="s">
        <v>6890</v>
      </c>
      <c r="M469" t="s">
        <v>266</v>
      </c>
      <c r="N469">
        <v>1852</v>
      </c>
      <c r="O469" t="s">
        <v>68</v>
      </c>
      <c r="Q469" t="s">
        <v>6891</v>
      </c>
      <c r="S469" t="s">
        <v>71</v>
      </c>
      <c r="T469" t="s">
        <v>1954</v>
      </c>
      <c r="U469" t="s">
        <v>1955</v>
      </c>
      <c r="V469" t="s">
        <v>1956</v>
      </c>
      <c r="W469" t="s">
        <v>119</v>
      </c>
      <c r="X469" t="s">
        <v>6892</v>
      </c>
      <c r="Y469" t="str">
        <f>"35-3031"</f>
        <v>35-3031</v>
      </c>
      <c r="Z469" t="s">
        <v>367</v>
      </c>
      <c r="AA469">
        <v>7221</v>
      </c>
      <c r="AB469">
        <v>8</v>
      </c>
      <c r="AD469" t="s">
        <v>77</v>
      </c>
      <c r="AE469" t="s">
        <v>78</v>
      </c>
      <c r="AF469">
        <v>40</v>
      </c>
      <c r="AG469" s="3">
        <v>0.58333333333333337</v>
      </c>
      <c r="AH469" s="3">
        <v>0.91666666666666663</v>
      </c>
      <c r="AI469" s="4">
        <v>12.71</v>
      </c>
      <c r="AJ469">
        <v>19.07</v>
      </c>
      <c r="AK469">
        <v>21</v>
      </c>
      <c r="AL469" t="s">
        <v>79</v>
      </c>
      <c r="AM469" t="s">
        <v>80</v>
      </c>
      <c r="AO469" t="s">
        <v>81</v>
      </c>
      <c r="AR469" t="s">
        <v>80</v>
      </c>
      <c r="AT469" t="s">
        <v>80</v>
      </c>
      <c r="AW469" t="s">
        <v>80</v>
      </c>
      <c r="AY469" t="s">
        <v>6890</v>
      </c>
      <c r="AZ469" t="s">
        <v>1338</v>
      </c>
      <c r="BA469" t="s">
        <v>266</v>
      </c>
      <c r="BB469">
        <v>1852</v>
      </c>
      <c r="BC469" t="s">
        <v>83</v>
      </c>
    </row>
    <row r="470" spans="1:55" x14ac:dyDescent="0.25">
      <c r="A470" t="s">
        <v>3753</v>
      </c>
      <c r="B470" s="1">
        <v>43452</v>
      </c>
      <c r="C470" t="s">
        <v>60</v>
      </c>
      <c r="D470" s="2">
        <v>43435.00199074074</v>
      </c>
      <c r="E470" t="s">
        <v>85</v>
      </c>
      <c r="H470" t="s">
        <v>3754</v>
      </c>
      <c r="J470" t="s">
        <v>3755</v>
      </c>
      <c r="L470" t="s">
        <v>3756</v>
      </c>
      <c r="M470" t="s">
        <v>90</v>
      </c>
      <c r="N470">
        <v>77430</v>
      </c>
      <c r="O470" t="s">
        <v>68</v>
      </c>
      <c r="Q470" t="s">
        <v>3757</v>
      </c>
      <c r="S470" t="s">
        <v>71</v>
      </c>
      <c r="T470" t="s">
        <v>889</v>
      </c>
      <c r="U470" t="s">
        <v>890</v>
      </c>
      <c r="V470" t="s">
        <v>184</v>
      </c>
      <c r="W470" t="s">
        <v>90</v>
      </c>
      <c r="X470" t="s">
        <v>754</v>
      </c>
      <c r="Y470" t="str">
        <f>"37-3011"</f>
        <v>37-3011</v>
      </c>
      <c r="Z470" t="s">
        <v>454</v>
      </c>
      <c r="AA470">
        <v>561730</v>
      </c>
      <c r="AB470">
        <v>4</v>
      </c>
      <c r="AD470" t="s">
        <v>77</v>
      </c>
      <c r="AE470" t="s">
        <v>96</v>
      </c>
      <c r="AF470">
        <v>40</v>
      </c>
      <c r="AG470" s="3">
        <v>0.33333333333333331</v>
      </c>
      <c r="AH470" s="3">
        <v>0.70833333333333337</v>
      </c>
      <c r="AI470" s="4">
        <v>13.44</v>
      </c>
      <c r="AJ470">
        <v>20.16</v>
      </c>
      <c r="AL470" t="s">
        <v>79</v>
      </c>
      <c r="AM470" t="s">
        <v>80</v>
      </c>
      <c r="AO470" t="s">
        <v>81</v>
      </c>
      <c r="AR470" t="s">
        <v>80</v>
      </c>
      <c r="AT470" t="s">
        <v>80</v>
      </c>
      <c r="AW470" t="s">
        <v>80</v>
      </c>
      <c r="AY470" t="s">
        <v>3756</v>
      </c>
      <c r="AZ470" t="s">
        <v>2385</v>
      </c>
      <c r="BA470" t="s">
        <v>90</v>
      </c>
      <c r="BB470">
        <v>77430</v>
      </c>
      <c r="BC470" t="s">
        <v>77</v>
      </c>
    </row>
    <row r="471" spans="1:55" x14ac:dyDescent="0.25">
      <c r="A471" t="s">
        <v>8210</v>
      </c>
      <c r="B471" s="1">
        <v>43441</v>
      </c>
      <c r="C471" t="s">
        <v>60</v>
      </c>
      <c r="D471" s="2">
        <v>43431.374328703707</v>
      </c>
      <c r="E471" t="s">
        <v>85</v>
      </c>
      <c r="H471" t="s">
        <v>8211</v>
      </c>
      <c r="J471" t="s">
        <v>8212</v>
      </c>
      <c r="K471" t="s">
        <v>8213</v>
      </c>
      <c r="L471" t="s">
        <v>2444</v>
      </c>
      <c r="M471" t="s">
        <v>354</v>
      </c>
      <c r="N471">
        <v>73114</v>
      </c>
      <c r="O471" t="s">
        <v>68</v>
      </c>
      <c r="Q471" t="s">
        <v>8214</v>
      </c>
      <c r="S471" t="s">
        <v>71</v>
      </c>
      <c r="T471" t="s">
        <v>889</v>
      </c>
      <c r="U471" t="s">
        <v>890</v>
      </c>
      <c r="V471" t="s">
        <v>184</v>
      </c>
      <c r="W471" t="s">
        <v>90</v>
      </c>
      <c r="X471" t="s">
        <v>754</v>
      </c>
      <c r="Y471" t="str">
        <f>"37-3011"</f>
        <v>37-3011</v>
      </c>
      <c r="Z471" t="s">
        <v>454</v>
      </c>
      <c r="AA471">
        <v>561730</v>
      </c>
      <c r="AB471">
        <v>13</v>
      </c>
      <c r="AD471" t="s">
        <v>77</v>
      </c>
      <c r="AE471" t="s">
        <v>96</v>
      </c>
      <c r="AF471">
        <v>40</v>
      </c>
      <c r="AG471" s="3">
        <v>0.29166666666666669</v>
      </c>
      <c r="AH471" s="3">
        <v>0.66666666666666663</v>
      </c>
      <c r="AI471" s="4">
        <v>12.92</v>
      </c>
      <c r="AJ471">
        <v>19.38</v>
      </c>
      <c r="AK471">
        <v>24</v>
      </c>
      <c r="AL471" t="s">
        <v>79</v>
      </c>
      <c r="AM471" t="s">
        <v>80</v>
      </c>
      <c r="AO471" t="s">
        <v>81</v>
      </c>
      <c r="AR471" t="s">
        <v>80</v>
      </c>
      <c r="AT471" t="s">
        <v>80</v>
      </c>
      <c r="AW471" t="s">
        <v>80</v>
      </c>
      <c r="AY471" t="s">
        <v>2444</v>
      </c>
      <c r="AZ471" t="s">
        <v>2446</v>
      </c>
      <c r="BA471" t="s">
        <v>354</v>
      </c>
      <c r="BB471">
        <v>73114</v>
      </c>
      <c r="BC471" t="s">
        <v>77</v>
      </c>
    </row>
    <row r="472" spans="1:55" x14ac:dyDescent="0.25">
      <c r="A472" t="s">
        <v>5032</v>
      </c>
      <c r="B472" s="1">
        <v>43395</v>
      </c>
      <c r="C472" t="s">
        <v>60</v>
      </c>
      <c r="D472" s="2">
        <v>43361.629421296297</v>
      </c>
      <c r="E472" t="s">
        <v>130</v>
      </c>
      <c r="F472" s="1">
        <v>43449</v>
      </c>
      <c r="G472" s="1">
        <v>43753</v>
      </c>
      <c r="H472" t="s">
        <v>5033</v>
      </c>
      <c r="J472" t="s">
        <v>5034</v>
      </c>
      <c r="K472" t="s">
        <v>1641</v>
      </c>
      <c r="L472" t="s">
        <v>5035</v>
      </c>
      <c r="M472" t="s">
        <v>147</v>
      </c>
      <c r="N472">
        <v>98004</v>
      </c>
      <c r="O472" t="s">
        <v>68</v>
      </c>
      <c r="Q472" t="s">
        <v>5036</v>
      </c>
      <c r="S472" t="s">
        <v>71</v>
      </c>
      <c r="T472" t="s">
        <v>149</v>
      </c>
      <c r="U472" t="s">
        <v>150</v>
      </c>
      <c r="V472" t="s">
        <v>151</v>
      </c>
      <c r="W472" t="s">
        <v>152</v>
      </c>
      <c r="X472" t="s">
        <v>153</v>
      </c>
      <c r="Y472" t="str">
        <f>"51-3022"</f>
        <v>51-3022</v>
      </c>
      <c r="Z472" t="s">
        <v>154</v>
      </c>
      <c r="AA472">
        <v>311712</v>
      </c>
      <c r="AB472">
        <v>250</v>
      </c>
      <c r="AC472">
        <v>241</v>
      </c>
      <c r="AD472" t="s">
        <v>77</v>
      </c>
      <c r="AE472" t="s">
        <v>78</v>
      </c>
      <c r="AF472">
        <v>35</v>
      </c>
      <c r="AG472" s="3">
        <v>0.25</v>
      </c>
      <c r="AH472" s="3">
        <v>0</v>
      </c>
      <c r="AI472" s="4">
        <v>10.87</v>
      </c>
      <c r="AJ472">
        <v>16.309999999999999</v>
      </c>
      <c r="AL472" t="s">
        <v>79</v>
      </c>
      <c r="AM472" t="s">
        <v>80</v>
      </c>
      <c r="AO472" t="s">
        <v>81</v>
      </c>
      <c r="AR472" t="s">
        <v>80</v>
      </c>
      <c r="AT472" t="s">
        <v>80</v>
      </c>
      <c r="AW472" t="s">
        <v>80</v>
      </c>
      <c r="AY472" t="s">
        <v>155</v>
      </c>
      <c r="AZ472" t="s">
        <v>156</v>
      </c>
      <c r="BA472" t="s">
        <v>157</v>
      </c>
      <c r="BB472">
        <v>99692</v>
      </c>
      <c r="BC472" t="s">
        <v>83</v>
      </c>
    </row>
    <row r="473" spans="1:55" x14ac:dyDescent="0.25">
      <c r="A473" t="s">
        <v>3551</v>
      </c>
      <c r="B473" s="1">
        <v>43461</v>
      </c>
      <c r="C473" t="s">
        <v>60</v>
      </c>
      <c r="D473" s="2">
        <v>43435.003229166665</v>
      </c>
      <c r="E473" t="s">
        <v>85</v>
      </c>
      <c r="H473" t="s">
        <v>3552</v>
      </c>
      <c r="J473" t="s">
        <v>3553</v>
      </c>
      <c r="K473" t="s">
        <v>3554</v>
      </c>
      <c r="L473" t="s">
        <v>3555</v>
      </c>
      <c r="M473" t="s">
        <v>67</v>
      </c>
      <c r="N473">
        <v>81147</v>
      </c>
      <c r="O473" t="s">
        <v>68</v>
      </c>
      <c r="Q473" t="s">
        <v>3556</v>
      </c>
      <c r="S473" t="s">
        <v>71</v>
      </c>
      <c r="T473" t="s">
        <v>889</v>
      </c>
      <c r="U473" t="s">
        <v>890</v>
      </c>
      <c r="V473" t="s">
        <v>184</v>
      </c>
      <c r="W473" t="s">
        <v>90</v>
      </c>
      <c r="X473" t="s">
        <v>3557</v>
      </c>
      <c r="Y473" t="str">
        <f>"47-2051"</f>
        <v>47-2051</v>
      </c>
      <c r="Z473" t="s">
        <v>2580</v>
      </c>
      <c r="AA473">
        <v>238110</v>
      </c>
      <c r="AB473">
        <v>7</v>
      </c>
      <c r="AD473" t="s">
        <v>77</v>
      </c>
      <c r="AE473" t="s">
        <v>96</v>
      </c>
      <c r="AF473">
        <v>40</v>
      </c>
      <c r="AG473" s="3">
        <v>0.29166666666666669</v>
      </c>
      <c r="AH473" s="3">
        <v>0.66666666666666663</v>
      </c>
      <c r="AI473" s="4">
        <v>20.67</v>
      </c>
      <c r="AJ473">
        <v>31.01</v>
      </c>
      <c r="AK473">
        <v>37.5</v>
      </c>
      <c r="AL473" t="s">
        <v>79</v>
      </c>
      <c r="AM473" t="s">
        <v>80</v>
      </c>
      <c r="AO473" t="s">
        <v>81</v>
      </c>
      <c r="AR473" t="s">
        <v>80</v>
      </c>
      <c r="AT473" t="s">
        <v>80</v>
      </c>
      <c r="AW473" t="s">
        <v>80</v>
      </c>
      <c r="AY473" t="s">
        <v>3555</v>
      </c>
      <c r="AZ473" t="s">
        <v>3558</v>
      </c>
      <c r="BA473" t="s">
        <v>67</v>
      </c>
      <c r="BB473">
        <v>81147</v>
      </c>
      <c r="BC473" t="s">
        <v>77</v>
      </c>
    </row>
    <row r="474" spans="1:55" x14ac:dyDescent="0.25">
      <c r="A474" t="s">
        <v>3866</v>
      </c>
      <c r="B474" s="1">
        <v>43455</v>
      </c>
      <c r="C474" t="s">
        <v>60</v>
      </c>
      <c r="D474" s="2">
        <v>43421.005671296298</v>
      </c>
      <c r="E474" t="s">
        <v>85</v>
      </c>
      <c r="H474" t="s">
        <v>3867</v>
      </c>
      <c r="J474" t="s">
        <v>3868</v>
      </c>
      <c r="L474" t="s">
        <v>665</v>
      </c>
      <c r="M474" t="s">
        <v>90</v>
      </c>
      <c r="N474">
        <v>78753</v>
      </c>
      <c r="O474" t="s">
        <v>68</v>
      </c>
      <c r="Q474" t="s">
        <v>3869</v>
      </c>
      <c r="S474" t="s">
        <v>71</v>
      </c>
      <c r="T474" t="s">
        <v>1259</v>
      </c>
      <c r="U474" t="s">
        <v>1064</v>
      </c>
      <c r="V474" t="s">
        <v>1065</v>
      </c>
      <c r="W474" t="s">
        <v>90</v>
      </c>
      <c r="X474" t="s">
        <v>804</v>
      </c>
      <c r="Y474" t="str">
        <f>"37-3011"</f>
        <v>37-3011</v>
      </c>
      <c r="Z474" t="s">
        <v>454</v>
      </c>
      <c r="AA474">
        <v>561730</v>
      </c>
      <c r="AB474">
        <v>30</v>
      </c>
      <c r="AD474" t="s">
        <v>77</v>
      </c>
      <c r="AE474" t="s">
        <v>96</v>
      </c>
      <c r="AF474">
        <v>40</v>
      </c>
      <c r="AG474" s="3">
        <v>0.29166666666666669</v>
      </c>
      <c r="AH474" s="3">
        <v>0.66666666666666663</v>
      </c>
      <c r="AI474" s="4">
        <v>13.91</v>
      </c>
      <c r="AJ474">
        <v>20.87</v>
      </c>
      <c r="AL474" t="s">
        <v>79</v>
      </c>
      <c r="AM474" t="s">
        <v>80</v>
      </c>
      <c r="AO474" t="s">
        <v>81</v>
      </c>
      <c r="AR474" t="s">
        <v>80</v>
      </c>
      <c r="AT474" t="s">
        <v>80</v>
      </c>
      <c r="AW474" t="s">
        <v>80</v>
      </c>
      <c r="AY474" t="s">
        <v>665</v>
      </c>
      <c r="AZ474" t="s">
        <v>867</v>
      </c>
      <c r="BA474" t="s">
        <v>90</v>
      </c>
      <c r="BB474">
        <v>78753</v>
      </c>
      <c r="BC474" t="s">
        <v>77</v>
      </c>
    </row>
    <row r="475" spans="1:55" x14ac:dyDescent="0.25">
      <c r="A475" t="s">
        <v>1027</v>
      </c>
      <c r="B475" s="1">
        <v>43461</v>
      </c>
      <c r="C475" t="s">
        <v>60</v>
      </c>
      <c r="D475" s="2">
        <v>43425.380057870374</v>
      </c>
      <c r="E475" t="s">
        <v>85</v>
      </c>
      <c r="H475" t="s">
        <v>1028</v>
      </c>
      <c r="J475" t="s">
        <v>1029</v>
      </c>
      <c r="L475" t="s">
        <v>1030</v>
      </c>
      <c r="M475" t="s">
        <v>180</v>
      </c>
      <c r="N475">
        <v>19056</v>
      </c>
      <c r="O475" t="s">
        <v>68</v>
      </c>
      <c r="Q475" t="s">
        <v>1031</v>
      </c>
      <c r="S475" t="s">
        <v>71</v>
      </c>
      <c r="T475" t="s">
        <v>793</v>
      </c>
      <c r="U475" t="s">
        <v>868</v>
      </c>
      <c r="V475" t="s">
        <v>184</v>
      </c>
      <c r="W475" t="s">
        <v>90</v>
      </c>
      <c r="X475" t="s">
        <v>754</v>
      </c>
      <c r="Y475" t="str">
        <f>"37-3011"</f>
        <v>37-3011</v>
      </c>
      <c r="Z475" t="s">
        <v>454</v>
      </c>
      <c r="AA475">
        <v>561730</v>
      </c>
      <c r="AB475">
        <v>25</v>
      </c>
      <c r="AD475" t="s">
        <v>77</v>
      </c>
      <c r="AE475" t="s">
        <v>96</v>
      </c>
      <c r="AF475">
        <v>40</v>
      </c>
      <c r="AG475" s="3">
        <v>0.29166666666666669</v>
      </c>
      <c r="AH475" s="3">
        <v>0.64583333333333337</v>
      </c>
      <c r="AI475" s="4">
        <v>15.73</v>
      </c>
      <c r="AJ475">
        <v>23.6</v>
      </c>
      <c r="AL475" t="s">
        <v>79</v>
      </c>
      <c r="AM475" t="s">
        <v>80</v>
      </c>
      <c r="AO475" t="s">
        <v>81</v>
      </c>
      <c r="AR475" t="s">
        <v>80</v>
      </c>
      <c r="AT475" t="s">
        <v>80</v>
      </c>
      <c r="AW475" t="s">
        <v>80</v>
      </c>
      <c r="AY475" t="s">
        <v>1030</v>
      </c>
      <c r="AZ475" t="s">
        <v>1032</v>
      </c>
      <c r="BA475" t="s">
        <v>180</v>
      </c>
      <c r="BB475">
        <v>19056</v>
      </c>
      <c r="BC475" t="s">
        <v>77</v>
      </c>
    </row>
    <row r="476" spans="1:55" x14ac:dyDescent="0.25">
      <c r="A476" t="s">
        <v>2997</v>
      </c>
      <c r="B476" s="1">
        <v>43418</v>
      </c>
      <c r="C476" t="s">
        <v>60</v>
      </c>
      <c r="D476" s="2">
        <v>43391.624224537038</v>
      </c>
      <c r="E476" t="s">
        <v>61</v>
      </c>
      <c r="F476" s="1">
        <v>43466</v>
      </c>
      <c r="G476" s="1">
        <v>43579</v>
      </c>
      <c r="H476" t="s">
        <v>2998</v>
      </c>
      <c r="I476" t="s">
        <v>2999</v>
      </c>
      <c r="J476" t="s">
        <v>3000</v>
      </c>
      <c r="L476" t="s">
        <v>66</v>
      </c>
      <c r="M476" t="s">
        <v>67</v>
      </c>
      <c r="N476">
        <v>81657</v>
      </c>
      <c r="O476" t="s">
        <v>68</v>
      </c>
      <c r="Q476" t="s">
        <v>3001</v>
      </c>
      <c r="S476" t="s">
        <v>71</v>
      </c>
      <c r="T476" t="s">
        <v>511</v>
      </c>
      <c r="U476" t="s">
        <v>512</v>
      </c>
      <c r="V476" t="s">
        <v>3002</v>
      </c>
      <c r="W476" t="s">
        <v>303</v>
      </c>
      <c r="X476" t="s">
        <v>3003</v>
      </c>
      <c r="Y476" t="str">
        <f>"37-2012"</f>
        <v>37-2012</v>
      </c>
      <c r="Z476" t="s">
        <v>268</v>
      </c>
      <c r="AA476">
        <v>721110</v>
      </c>
      <c r="AB476">
        <v>12</v>
      </c>
      <c r="AC476">
        <v>12</v>
      </c>
      <c r="AD476" t="s">
        <v>77</v>
      </c>
      <c r="AE476" t="s">
        <v>96</v>
      </c>
      <c r="AF476">
        <v>35</v>
      </c>
      <c r="AG476" s="3">
        <v>0.33333333333333331</v>
      </c>
      <c r="AH476" s="3">
        <v>0.6875</v>
      </c>
      <c r="AI476" s="4">
        <v>14.9</v>
      </c>
      <c r="AJ476">
        <v>22.35</v>
      </c>
      <c r="AL476" t="s">
        <v>79</v>
      </c>
      <c r="AM476" t="s">
        <v>80</v>
      </c>
      <c r="AO476" t="s">
        <v>81</v>
      </c>
      <c r="AP476" t="s">
        <v>69</v>
      </c>
      <c r="AQ476" t="s">
        <v>69</v>
      </c>
      <c r="AR476" t="s">
        <v>80</v>
      </c>
      <c r="AT476" t="s">
        <v>80</v>
      </c>
      <c r="AW476" t="s">
        <v>71</v>
      </c>
      <c r="AX476">
        <v>12</v>
      </c>
      <c r="AY476" t="s">
        <v>66</v>
      </c>
      <c r="AZ476" t="s">
        <v>82</v>
      </c>
      <c r="BA476" t="s">
        <v>67</v>
      </c>
      <c r="BB476">
        <v>81657</v>
      </c>
      <c r="BC476" t="s">
        <v>83</v>
      </c>
    </row>
    <row r="477" spans="1:55" x14ac:dyDescent="0.25">
      <c r="A477" t="s">
        <v>7825</v>
      </c>
      <c r="B477" s="1">
        <v>43398</v>
      </c>
      <c r="C477" t="s">
        <v>60</v>
      </c>
      <c r="D477" s="2">
        <v>43374.34516203704</v>
      </c>
      <c r="E477" t="s">
        <v>61</v>
      </c>
      <c r="F477" s="1">
        <v>43464</v>
      </c>
      <c r="G477" s="1">
        <v>43768</v>
      </c>
      <c r="H477" t="s">
        <v>7826</v>
      </c>
      <c r="I477" t="s">
        <v>7827</v>
      </c>
      <c r="J477" t="s">
        <v>7828</v>
      </c>
      <c r="K477" t="s">
        <v>7829</v>
      </c>
      <c r="L477" t="s">
        <v>6221</v>
      </c>
      <c r="M477" t="s">
        <v>545</v>
      </c>
      <c r="N477">
        <v>59758</v>
      </c>
      <c r="O477" t="s">
        <v>68</v>
      </c>
      <c r="P477" t="s">
        <v>104</v>
      </c>
      <c r="Q477" t="s">
        <v>7830</v>
      </c>
      <c r="R477">
        <v>359</v>
      </c>
      <c r="S477" t="s">
        <v>71</v>
      </c>
      <c r="T477" t="s">
        <v>3811</v>
      </c>
      <c r="U477" t="s">
        <v>1057</v>
      </c>
      <c r="V477" t="s">
        <v>906</v>
      </c>
      <c r="W477" t="s">
        <v>753</v>
      </c>
      <c r="X477" t="s">
        <v>1625</v>
      </c>
      <c r="Y477" t="str">
        <f>"37-2012"</f>
        <v>37-2012</v>
      </c>
      <c r="Z477" t="s">
        <v>268</v>
      </c>
      <c r="AA477">
        <v>721110</v>
      </c>
      <c r="AB477">
        <v>8</v>
      </c>
      <c r="AC477">
        <v>8</v>
      </c>
      <c r="AD477" t="s">
        <v>77</v>
      </c>
      <c r="AE477" t="s">
        <v>96</v>
      </c>
      <c r="AF477">
        <v>35</v>
      </c>
      <c r="AG477" s="3">
        <v>0.33333333333333331</v>
      </c>
      <c r="AH477" s="3">
        <v>0.64583333333333337</v>
      </c>
      <c r="AI477" s="4">
        <v>11.39</v>
      </c>
      <c r="AJ477">
        <v>17.09</v>
      </c>
      <c r="AL477" t="s">
        <v>79</v>
      </c>
      <c r="AM477" t="s">
        <v>80</v>
      </c>
      <c r="AO477" t="s">
        <v>81</v>
      </c>
      <c r="AP477" t="s">
        <v>104</v>
      </c>
      <c r="AQ477" t="s">
        <v>104</v>
      </c>
      <c r="AR477" t="s">
        <v>80</v>
      </c>
      <c r="AT477" t="s">
        <v>80</v>
      </c>
      <c r="AW477" t="s">
        <v>80</v>
      </c>
      <c r="AY477" t="s">
        <v>6221</v>
      </c>
      <c r="AZ477" t="s">
        <v>936</v>
      </c>
      <c r="BA477" t="s">
        <v>545</v>
      </c>
      <c r="BB477">
        <v>59758</v>
      </c>
      <c r="BC477" t="s">
        <v>83</v>
      </c>
    </row>
    <row r="478" spans="1:55" x14ac:dyDescent="0.25">
      <c r="A478" t="s">
        <v>1841</v>
      </c>
      <c r="B478" s="1">
        <v>43406</v>
      </c>
      <c r="C478" t="s">
        <v>60</v>
      </c>
      <c r="D478" s="2">
        <v>43377.761562500003</v>
      </c>
      <c r="E478" t="s">
        <v>61</v>
      </c>
      <c r="F478" s="1">
        <v>43467</v>
      </c>
      <c r="G478" s="1">
        <v>43532</v>
      </c>
      <c r="H478" t="s">
        <v>1842</v>
      </c>
      <c r="I478" t="s">
        <v>1843</v>
      </c>
      <c r="J478" t="s">
        <v>1844</v>
      </c>
      <c r="K478" t="s">
        <v>1845</v>
      </c>
      <c r="L478" t="s">
        <v>1846</v>
      </c>
      <c r="M478" t="s">
        <v>99</v>
      </c>
      <c r="N478">
        <v>71235</v>
      </c>
      <c r="O478" t="s">
        <v>68</v>
      </c>
      <c r="Q478" t="s">
        <v>1847</v>
      </c>
      <c r="S478" t="s">
        <v>71</v>
      </c>
      <c r="T478" t="s">
        <v>237</v>
      </c>
      <c r="U478" t="s">
        <v>326</v>
      </c>
      <c r="V478" t="s">
        <v>239</v>
      </c>
      <c r="W478" t="s">
        <v>240</v>
      </c>
      <c r="X478" t="s">
        <v>241</v>
      </c>
      <c r="Y478" t="str">
        <f>"45-4011"</f>
        <v>45-4011</v>
      </c>
      <c r="Z478" t="s">
        <v>242</v>
      </c>
      <c r="AA478">
        <v>115310</v>
      </c>
      <c r="AB478">
        <v>24</v>
      </c>
      <c r="AC478">
        <v>24</v>
      </c>
      <c r="AD478" t="s">
        <v>77</v>
      </c>
      <c r="AE478" t="s">
        <v>78</v>
      </c>
      <c r="AF478">
        <v>35</v>
      </c>
      <c r="AG478" s="3">
        <v>0.3125</v>
      </c>
      <c r="AH478" s="3">
        <v>0.625</v>
      </c>
      <c r="AI478" s="4">
        <v>16.25</v>
      </c>
      <c r="AL478" t="s">
        <v>79</v>
      </c>
      <c r="AM478" t="s">
        <v>80</v>
      </c>
      <c r="AO478" t="s">
        <v>81</v>
      </c>
      <c r="AR478" t="s">
        <v>80</v>
      </c>
      <c r="AT478" t="s">
        <v>80</v>
      </c>
      <c r="AW478" t="s">
        <v>80</v>
      </c>
      <c r="AY478" t="s">
        <v>1848</v>
      </c>
      <c r="AZ478" t="s">
        <v>1119</v>
      </c>
      <c r="BA478" t="s">
        <v>99</v>
      </c>
      <c r="BB478">
        <v>71270</v>
      </c>
      <c r="BC478" t="s">
        <v>77</v>
      </c>
    </row>
    <row r="479" spans="1:55" x14ac:dyDescent="0.25">
      <c r="A479" t="s">
        <v>4638</v>
      </c>
      <c r="B479" s="1">
        <v>43441</v>
      </c>
      <c r="C479" t="s">
        <v>60</v>
      </c>
      <c r="D479" s="2">
        <v>43421.006099537037</v>
      </c>
      <c r="E479" t="s">
        <v>61</v>
      </c>
      <c r="F479" s="1">
        <v>43511</v>
      </c>
      <c r="G479" s="1">
        <v>43784</v>
      </c>
      <c r="H479" t="s">
        <v>4639</v>
      </c>
      <c r="J479" t="s">
        <v>4640</v>
      </c>
      <c r="L479" t="s">
        <v>3616</v>
      </c>
      <c r="M479" t="s">
        <v>90</v>
      </c>
      <c r="N479">
        <v>75032</v>
      </c>
      <c r="O479" t="s">
        <v>68</v>
      </c>
      <c r="Q479" t="s">
        <v>4641</v>
      </c>
      <c r="S479" t="s">
        <v>71</v>
      </c>
      <c r="T479" t="s">
        <v>1259</v>
      </c>
      <c r="U479" t="s">
        <v>1064</v>
      </c>
      <c r="V479" t="s">
        <v>1065</v>
      </c>
      <c r="W479" t="s">
        <v>90</v>
      </c>
      <c r="X479" t="s">
        <v>754</v>
      </c>
      <c r="Y479" t="str">
        <f>"37-3011"</f>
        <v>37-3011</v>
      </c>
      <c r="Z479" t="s">
        <v>454</v>
      </c>
      <c r="AA479">
        <v>561730</v>
      </c>
      <c r="AB479">
        <v>24</v>
      </c>
      <c r="AC479">
        <v>24</v>
      </c>
      <c r="AD479" t="s">
        <v>77</v>
      </c>
      <c r="AE479" t="s">
        <v>96</v>
      </c>
      <c r="AF479">
        <v>40</v>
      </c>
      <c r="AG479" s="3">
        <v>0.33333333333333331</v>
      </c>
      <c r="AH479" s="3">
        <v>0.70833333333333337</v>
      </c>
      <c r="AI479" s="4">
        <v>13.94</v>
      </c>
      <c r="AJ479">
        <v>20.91</v>
      </c>
      <c r="AL479" t="s">
        <v>79</v>
      </c>
      <c r="AM479" t="s">
        <v>80</v>
      </c>
      <c r="AO479" t="s">
        <v>81</v>
      </c>
      <c r="AR479" t="s">
        <v>80</v>
      </c>
      <c r="AT479" t="s">
        <v>80</v>
      </c>
      <c r="AW479" t="s">
        <v>80</v>
      </c>
      <c r="AY479" t="s">
        <v>3616</v>
      </c>
      <c r="AZ479" t="s">
        <v>3616</v>
      </c>
      <c r="BA479" t="s">
        <v>90</v>
      </c>
      <c r="BB479">
        <v>75032</v>
      </c>
      <c r="BC479" t="s">
        <v>77</v>
      </c>
    </row>
    <row r="480" spans="1:55" x14ac:dyDescent="0.25">
      <c r="A480" t="s">
        <v>59</v>
      </c>
      <c r="B480" s="1">
        <v>43404</v>
      </c>
      <c r="C480" t="s">
        <v>60</v>
      </c>
      <c r="D480" s="2">
        <v>43377.650972222225</v>
      </c>
      <c r="E480" t="s">
        <v>61</v>
      </c>
      <c r="F480" s="1">
        <v>43452</v>
      </c>
      <c r="G480" s="1">
        <v>43583</v>
      </c>
      <c r="H480" t="s">
        <v>62</v>
      </c>
      <c r="I480" t="s">
        <v>63</v>
      </c>
      <c r="J480" t="s">
        <v>64</v>
      </c>
      <c r="K480" t="s">
        <v>65</v>
      </c>
      <c r="L480" t="s">
        <v>66</v>
      </c>
      <c r="M480" t="s">
        <v>67</v>
      </c>
      <c r="N480">
        <v>81657</v>
      </c>
      <c r="O480" t="s">
        <v>68</v>
      </c>
      <c r="P480" t="s">
        <v>69</v>
      </c>
      <c r="Q480" t="s">
        <v>70</v>
      </c>
      <c r="S480" t="s">
        <v>71</v>
      </c>
      <c r="T480" t="s">
        <v>72</v>
      </c>
      <c r="U480" t="s">
        <v>73</v>
      </c>
      <c r="V480" t="s">
        <v>74</v>
      </c>
      <c r="W480" t="s">
        <v>67</v>
      </c>
      <c r="X480" t="s">
        <v>75</v>
      </c>
      <c r="Y480" t="str">
        <f>"41-2021"</f>
        <v>41-2021</v>
      </c>
      <c r="Z480" t="s">
        <v>76</v>
      </c>
      <c r="AA480">
        <v>451110</v>
      </c>
      <c r="AB480">
        <v>2</v>
      </c>
      <c r="AC480">
        <v>2</v>
      </c>
      <c r="AD480" t="s">
        <v>77</v>
      </c>
      <c r="AE480" t="s">
        <v>78</v>
      </c>
      <c r="AF480">
        <v>35</v>
      </c>
      <c r="AG480" s="3">
        <v>0.33333333333333331</v>
      </c>
      <c r="AH480" s="3">
        <v>0.75</v>
      </c>
      <c r="AI480" s="4">
        <v>16.09</v>
      </c>
      <c r="AJ480">
        <v>24.14</v>
      </c>
      <c r="AK480">
        <v>24.14</v>
      </c>
      <c r="AL480" t="s">
        <v>79</v>
      </c>
      <c r="AM480" t="s">
        <v>80</v>
      </c>
      <c r="AO480" t="s">
        <v>81</v>
      </c>
      <c r="AP480" t="s">
        <v>69</v>
      </c>
      <c r="AQ480" t="s">
        <v>69</v>
      </c>
      <c r="AR480" t="s">
        <v>80</v>
      </c>
      <c r="AT480" t="s">
        <v>80</v>
      </c>
      <c r="AW480" t="s">
        <v>80</v>
      </c>
      <c r="AY480" t="s">
        <v>66</v>
      </c>
      <c r="AZ480" t="s">
        <v>82</v>
      </c>
      <c r="BA480" t="s">
        <v>67</v>
      </c>
      <c r="BB480">
        <v>81657</v>
      </c>
      <c r="BC480" t="s">
        <v>83</v>
      </c>
    </row>
    <row r="481" spans="1:55" x14ac:dyDescent="0.25">
      <c r="A481" t="s">
        <v>5893</v>
      </c>
      <c r="B481" s="1">
        <v>43460</v>
      </c>
      <c r="C481" t="s">
        <v>60</v>
      </c>
      <c r="D481" s="2">
        <v>43447.647557870368</v>
      </c>
      <c r="E481" t="s">
        <v>85</v>
      </c>
      <c r="H481" t="s">
        <v>5894</v>
      </c>
      <c r="J481" t="s">
        <v>5895</v>
      </c>
      <c r="K481" t="s">
        <v>5896</v>
      </c>
      <c r="L481" t="s">
        <v>1197</v>
      </c>
      <c r="M481" t="s">
        <v>139</v>
      </c>
      <c r="N481">
        <v>28216</v>
      </c>
      <c r="O481" t="s">
        <v>68</v>
      </c>
      <c r="Q481" t="s">
        <v>5897</v>
      </c>
      <c r="S481" t="s">
        <v>71</v>
      </c>
      <c r="T481" t="s">
        <v>1522</v>
      </c>
      <c r="U481" t="s">
        <v>1523</v>
      </c>
      <c r="V481" t="s">
        <v>1524</v>
      </c>
      <c r="W481" t="s">
        <v>753</v>
      </c>
      <c r="X481" t="s">
        <v>830</v>
      </c>
      <c r="Y481" t="str">
        <f>"37-3011"</f>
        <v>37-3011</v>
      </c>
      <c r="Z481" t="s">
        <v>454</v>
      </c>
      <c r="AA481">
        <v>561730</v>
      </c>
      <c r="AB481">
        <v>75</v>
      </c>
      <c r="AD481" t="s">
        <v>77</v>
      </c>
      <c r="AE481" t="s">
        <v>96</v>
      </c>
      <c r="AF481">
        <v>40</v>
      </c>
      <c r="AG481" s="3">
        <v>0.27083333333333331</v>
      </c>
      <c r="AH481" s="3">
        <v>0.64583333333333337</v>
      </c>
      <c r="AI481" s="4">
        <v>13.23</v>
      </c>
      <c r="AJ481">
        <v>19.850000000000001</v>
      </c>
      <c r="AK481">
        <v>19.850000000000001</v>
      </c>
      <c r="AL481" t="s">
        <v>79</v>
      </c>
      <c r="AM481" t="s">
        <v>80</v>
      </c>
      <c r="AO481" t="s">
        <v>81</v>
      </c>
      <c r="AR481" t="s">
        <v>80</v>
      </c>
      <c r="AT481" t="s">
        <v>80</v>
      </c>
      <c r="AW481" t="s">
        <v>80</v>
      </c>
      <c r="AY481" t="s">
        <v>1197</v>
      </c>
      <c r="AZ481" t="s">
        <v>1199</v>
      </c>
      <c r="BA481" t="s">
        <v>139</v>
      </c>
      <c r="BB481">
        <v>28216</v>
      </c>
      <c r="BC481" t="s">
        <v>77</v>
      </c>
    </row>
    <row r="482" spans="1:55" x14ac:dyDescent="0.25">
      <c r="A482" t="s">
        <v>2440</v>
      </c>
      <c r="B482" s="1">
        <v>43438</v>
      </c>
      <c r="C482" t="s">
        <v>60</v>
      </c>
      <c r="D482" s="2">
        <v>43431.394849537035</v>
      </c>
      <c r="E482" t="s">
        <v>85</v>
      </c>
      <c r="H482" t="s">
        <v>2441</v>
      </c>
      <c r="J482" t="s">
        <v>2442</v>
      </c>
      <c r="K482" t="s">
        <v>2443</v>
      </c>
      <c r="L482" t="s">
        <v>2444</v>
      </c>
      <c r="M482" t="s">
        <v>354</v>
      </c>
      <c r="N482">
        <v>73170</v>
      </c>
      <c r="O482" t="s">
        <v>68</v>
      </c>
      <c r="Q482" t="s">
        <v>2445</v>
      </c>
      <c r="S482" t="s">
        <v>71</v>
      </c>
      <c r="T482" t="s">
        <v>793</v>
      </c>
      <c r="U482" t="s">
        <v>868</v>
      </c>
      <c r="V482" t="s">
        <v>184</v>
      </c>
      <c r="W482" t="s">
        <v>90</v>
      </c>
      <c r="X482" t="s">
        <v>754</v>
      </c>
      <c r="Y482" t="str">
        <f>"37-3011"</f>
        <v>37-3011</v>
      </c>
      <c r="Z482" t="s">
        <v>454</v>
      </c>
      <c r="AA482">
        <v>561730</v>
      </c>
      <c r="AB482">
        <v>17</v>
      </c>
      <c r="AD482" t="s">
        <v>77</v>
      </c>
      <c r="AE482" t="s">
        <v>96</v>
      </c>
      <c r="AF482">
        <v>40</v>
      </c>
      <c r="AG482" s="3">
        <v>0.33333333333333331</v>
      </c>
      <c r="AH482" s="3">
        <v>0.70833333333333337</v>
      </c>
      <c r="AI482" s="4">
        <v>12.92</v>
      </c>
      <c r="AJ482">
        <v>19.38</v>
      </c>
      <c r="AK482">
        <v>22.95</v>
      </c>
      <c r="AL482" t="s">
        <v>79</v>
      </c>
      <c r="AM482" t="s">
        <v>80</v>
      </c>
      <c r="AO482" t="s">
        <v>81</v>
      </c>
      <c r="AR482" t="s">
        <v>80</v>
      </c>
      <c r="AT482" t="s">
        <v>80</v>
      </c>
      <c r="AW482" t="s">
        <v>80</v>
      </c>
      <c r="AY482" t="s">
        <v>2444</v>
      </c>
      <c r="AZ482" t="s">
        <v>2446</v>
      </c>
      <c r="BA482" t="s">
        <v>354</v>
      </c>
      <c r="BB482">
        <v>73169</v>
      </c>
      <c r="BC482" t="s">
        <v>77</v>
      </c>
    </row>
    <row r="483" spans="1:55" x14ac:dyDescent="0.25">
      <c r="A483" t="s">
        <v>6265</v>
      </c>
      <c r="B483" s="1">
        <v>43425</v>
      </c>
      <c r="C483" t="s">
        <v>60</v>
      </c>
      <c r="D483" s="2">
        <v>43396.698310185187</v>
      </c>
      <c r="E483" t="s">
        <v>115</v>
      </c>
      <c r="H483" t="s">
        <v>6266</v>
      </c>
      <c r="I483" t="s">
        <v>6267</v>
      </c>
      <c r="J483" t="s">
        <v>6268</v>
      </c>
      <c r="L483" t="s">
        <v>6269</v>
      </c>
      <c r="M483" t="s">
        <v>90</v>
      </c>
      <c r="N483">
        <v>79768</v>
      </c>
      <c r="O483" t="s">
        <v>68</v>
      </c>
      <c r="Q483" t="s">
        <v>6270</v>
      </c>
      <c r="S483" t="s">
        <v>71</v>
      </c>
      <c r="T483" t="s">
        <v>6271</v>
      </c>
      <c r="U483" t="s">
        <v>6272</v>
      </c>
      <c r="V483" t="s">
        <v>1785</v>
      </c>
      <c r="W483" t="s">
        <v>90</v>
      </c>
      <c r="X483" t="s">
        <v>754</v>
      </c>
      <c r="Y483" t="str">
        <f>"37-3011"</f>
        <v>37-3011</v>
      </c>
      <c r="Z483" t="s">
        <v>454</v>
      </c>
      <c r="AA483">
        <v>56173</v>
      </c>
      <c r="AB483">
        <v>6</v>
      </c>
      <c r="AD483" t="s">
        <v>77</v>
      </c>
      <c r="AE483" t="s">
        <v>96</v>
      </c>
      <c r="AF483">
        <v>40</v>
      </c>
      <c r="AG483" s="3">
        <v>0.33333333333333331</v>
      </c>
      <c r="AH483" s="3">
        <v>0.70833333333333337</v>
      </c>
      <c r="AI483" s="4">
        <v>14.73</v>
      </c>
      <c r="AJ483">
        <v>22.1</v>
      </c>
      <c r="AK483">
        <v>22.5</v>
      </c>
      <c r="AL483" t="s">
        <v>79</v>
      </c>
      <c r="AM483" t="s">
        <v>80</v>
      </c>
      <c r="AO483" t="s">
        <v>81</v>
      </c>
      <c r="AP483" t="s">
        <v>69</v>
      </c>
      <c r="AQ483" t="s">
        <v>69</v>
      </c>
      <c r="AR483" t="s">
        <v>80</v>
      </c>
      <c r="AT483" t="s">
        <v>80</v>
      </c>
      <c r="AW483" t="s">
        <v>71</v>
      </c>
      <c r="AX483">
        <v>1</v>
      </c>
      <c r="AY483" t="s">
        <v>1785</v>
      </c>
      <c r="AZ483" t="s">
        <v>6273</v>
      </c>
      <c r="BA483" t="s">
        <v>90</v>
      </c>
      <c r="BB483">
        <v>79765</v>
      </c>
      <c r="BC483" t="s">
        <v>77</v>
      </c>
    </row>
    <row r="484" spans="1:55" x14ac:dyDescent="0.25">
      <c r="A484" t="s">
        <v>7701</v>
      </c>
      <c r="B484" s="1">
        <v>43403</v>
      </c>
      <c r="C484" t="s">
        <v>60</v>
      </c>
      <c r="D484" s="2">
        <v>43361.521134259259</v>
      </c>
      <c r="E484" t="s">
        <v>61</v>
      </c>
      <c r="F484" s="1">
        <v>43450</v>
      </c>
      <c r="G484" s="1">
        <v>43555</v>
      </c>
      <c r="H484" t="s">
        <v>7702</v>
      </c>
      <c r="I484" t="s">
        <v>7703</v>
      </c>
      <c r="J484" t="s">
        <v>7704</v>
      </c>
      <c r="K484" t="s">
        <v>7705</v>
      </c>
      <c r="L484" t="s">
        <v>7706</v>
      </c>
      <c r="M484" t="s">
        <v>2928</v>
      </c>
      <c r="N484">
        <v>3042</v>
      </c>
      <c r="O484" t="s">
        <v>68</v>
      </c>
      <c r="Q484" t="s">
        <v>7707</v>
      </c>
      <c r="S484" t="s">
        <v>71</v>
      </c>
      <c r="T484" t="s">
        <v>770</v>
      </c>
      <c r="U484" t="s">
        <v>1830</v>
      </c>
      <c r="V484" t="s">
        <v>1189</v>
      </c>
      <c r="W484" t="s">
        <v>773</v>
      </c>
      <c r="X484" t="s">
        <v>1586</v>
      </c>
      <c r="Y484" t="str">
        <f>"37-3011"</f>
        <v>37-3011</v>
      </c>
      <c r="Z484" t="s">
        <v>454</v>
      </c>
      <c r="AA484">
        <v>561730</v>
      </c>
      <c r="AB484">
        <v>7</v>
      </c>
      <c r="AC484">
        <v>7</v>
      </c>
      <c r="AD484" t="s">
        <v>77</v>
      </c>
      <c r="AE484" t="s">
        <v>78</v>
      </c>
      <c r="AF484">
        <v>35</v>
      </c>
      <c r="AG484" s="3">
        <v>0.375</v>
      </c>
      <c r="AH484" s="3">
        <v>0.70833333333333337</v>
      </c>
      <c r="AI484" s="4">
        <v>17.46</v>
      </c>
      <c r="AJ484">
        <v>26.19</v>
      </c>
      <c r="AL484" t="s">
        <v>79</v>
      </c>
      <c r="AM484" t="s">
        <v>80</v>
      </c>
      <c r="AO484" t="s">
        <v>81</v>
      </c>
      <c r="AP484" t="s">
        <v>69</v>
      </c>
      <c r="AQ484" t="s">
        <v>69</v>
      </c>
      <c r="AR484" t="s">
        <v>80</v>
      </c>
      <c r="AT484" t="s">
        <v>80</v>
      </c>
      <c r="AW484" t="s">
        <v>80</v>
      </c>
      <c r="AY484" t="s">
        <v>7706</v>
      </c>
      <c r="AZ484" t="s">
        <v>7708</v>
      </c>
      <c r="BA484" t="s">
        <v>2928</v>
      </c>
      <c r="BB484">
        <v>3042</v>
      </c>
      <c r="BC484" t="s">
        <v>77</v>
      </c>
    </row>
    <row r="485" spans="1:55" x14ac:dyDescent="0.25">
      <c r="A485" t="s">
        <v>429</v>
      </c>
      <c r="B485" s="1">
        <v>43413</v>
      </c>
      <c r="C485" t="s">
        <v>60</v>
      </c>
      <c r="D485" s="2">
        <v>43371.598530092589</v>
      </c>
      <c r="E485" t="s">
        <v>115</v>
      </c>
      <c r="H485" t="s">
        <v>430</v>
      </c>
      <c r="J485" t="s">
        <v>431</v>
      </c>
      <c r="L485" t="s">
        <v>432</v>
      </c>
      <c r="M485" t="s">
        <v>180</v>
      </c>
      <c r="N485">
        <v>19063</v>
      </c>
      <c r="O485" t="s">
        <v>68</v>
      </c>
      <c r="Q485" t="s">
        <v>433</v>
      </c>
      <c r="S485" t="s">
        <v>71</v>
      </c>
      <c r="T485" t="s">
        <v>434</v>
      </c>
      <c r="U485" t="s">
        <v>435</v>
      </c>
      <c r="V485" t="s">
        <v>436</v>
      </c>
      <c r="W485" t="s">
        <v>180</v>
      </c>
      <c r="X485" t="s">
        <v>437</v>
      </c>
      <c r="Y485" t="str">
        <f>"47-2061"</f>
        <v>47-2061</v>
      </c>
      <c r="Z485" t="s">
        <v>92</v>
      </c>
      <c r="AA485">
        <v>2362</v>
      </c>
      <c r="AB485">
        <v>7</v>
      </c>
      <c r="AD485" t="s">
        <v>77</v>
      </c>
      <c r="AE485" t="s">
        <v>438</v>
      </c>
      <c r="AF485">
        <v>40</v>
      </c>
      <c r="AG485" s="3">
        <v>0.29166666666666669</v>
      </c>
      <c r="AH485" s="3">
        <v>0.64583333333333337</v>
      </c>
      <c r="AI485" s="4">
        <v>18.420000000000002</v>
      </c>
      <c r="AJ485">
        <v>27.63</v>
      </c>
      <c r="AL485" t="s">
        <v>79</v>
      </c>
      <c r="AM485" t="s">
        <v>80</v>
      </c>
      <c r="AO485" t="s">
        <v>81</v>
      </c>
      <c r="AR485" t="s">
        <v>80</v>
      </c>
      <c r="AT485" t="s">
        <v>80</v>
      </c>
      <c r="AW485" t="s">
        <v>80</v>
      </c>
      <c r="AY485" t="s">
        <v>439</v>
      </c>
      <c r="AZ485" t="s">
        <v>440</v>
      </c>
      <c r="BA485" t="s">
        <v>180</v>
      </c>
      <c r="BB485">
        <v>19064</v>
      </c>
      <c r="BC485" t="s">
        <v>77</v>
      </c>
    </row>
    <row r="486" spans="1:55" x14ac:dyDescent="0.25">
      <c r="A486" t="s">
        <v>2541</v>
      </c>
      <c r="B486" s="1">
        <v>43452</v>
      </c>
      <c r="C486" t="s">
        <v>60</v>
      </c>
      <c r="D486" s="2">
        <v>43435.000983796293</v>
      </c>
      <c r="E486" t="s">
        <v>85</v>
      </c>
      <c r="H486" t="s">
        <v>2542</v>
      </c>
      <c r="I486" t="s">
        <v>2543</v>
      </c>
      <c r="J486" t="s">
        <v>2544</v>
      </c>
      <c r="L486" t="s">
        <v>2545</v>
      </c>
      <c r="M486" t="s">
        <v>753</v>
      </c>
      <c r="N486">
        <v>20135</v>
      </c>
      <c r="O486" t="s">
        <v>68</v>
      </c>
      <c r="Q486" t="s">
        <v>2546</v>
      </c>
      <c r="S486" t="s">
        <v>71</v>
      </c>
      <c r="T486" t="s">
        <v>793</v>
      </c>
      <c r="U486" t="s">
        <v>868</v>
      </c>
      <c r="V486" t="s">
        <v>184</v>
      </c>
      <c r="W486" t="s">
        <v>90</v>
      </c>
      <c r="X486" t="s">
        <v>754</v>
      </c>
      <c r="Y486" t="str">
        <f>"37-3011"</f>
        <v>37-3011</v>
      </c>
      <c r="Z486" t="s">
        <v>454</v>
      </c>
      <c r="AA486">
        <v>561730</v>
      </c>
      <c r="AB486">
        <v>5</v>
      </c>
      <c r="AD486" t="s">
        <v>77</v>
      </c>
      <c r="AE486" t="s">
        <v>96</v>
      </c>
      <c r="AF486">
        <v>40</v>
      </c>
      <c r="AG486" s="3">
        <v>0.3125</v>
      </c>
      <c r="AH486" s="3">
        <v>0.64583333333333337</v>
      </c>
      <c r="AI486" s="4">
        <v>15.39</v>
      </c>
      <c r="AJ486">
        <v>23.09</v>
      </c>
      <c r="AL486" t="s">
        <v>79</v>
      </c>
      <c r="AM486" t="s">
        <v>80</v>
      </c>
      <c r="AO486" t="s">
        <v>81</v>
      </c>
      <c r="AR486" t="s">
        <v>80</v>
      </c>
      <c r="AT486" t="s">
        <v>80</v>
      </c>
      <c r="AW486" t="s">
        <v>80</v>
      </c>
      <c r="AY486" t="s">
        <v>2547</v>
      </c>
      <c r="AZ486" t="s">
        <v>2548</v>
      </c>
      <c r="BA486" t="s">
        <v>753</v>
      </c>
      <c r="BB486">
        <v>22611</v>
      </c>
      <c r="BC486" t="s">
        <v>77</v>
      </c>
    </row>
    <row r="487" spans="1:55" x14ac:dyDescent="0.25">
      <c r="A487" t="s">
        <v>7164</v>
      </c>
      <c r="B487" s="1">
        <v>43434</v>
      </c>
      <c r="C487" t="s">
        <v>60</v>
      </c>
      <c r="D487" s="2">
        <v>43403.000034722223</v>
      </c>
      <c r="E487" t="s">
        <v>85</v>
      </c>
      <c r="H487" t="s">
        <v>3381</v>
      </c>
      <c r="J487" t="s">
        <v>3382</v>
      </c>
      <c r="L487" t="s">
        <v>3383</v>
      </c>
      <c r="M487" t="s">
        <v>90</v>
      </c>
      <c r="N487">
        <v>76528</v>
      </c>
      <c r="O487" t="s">
        <v>68</v>
      </c>
      <c r="Q487" t="s">
        <v>3384</v>
      </c>
      <c r="S487" t="s">
        <v>71</v>
      </c>
      <c r="T487" t="s">
        <v>793</v>
      </c>
      <c r="U487" t="s">
        <v>868</v>
      </c>
      <c r="V487" t="s">
        <v>184</v>
      </c>
      <c r="W487" t="s">
        <v>90</v>
      </c>
      <c r="X487" t="s">
        <v>7165</v>
      </c>
      <c r="Y487" t="str">
        <f>"47-2061"</f>
        <v>47-2061</v>
      </c>
      <c r="Z487" t="s">
        <v>92</v>
      </c>
      <c r="AA487">
        <v>238110</v>
      </c>
      <c r="AB487">
        <v>15</v>
      </c>
      <c r="AD487" t="s">
        <v>77</v>
      </c>
      <c r="AE487" t="s">
        <v>96</v>
      </c>
      <c r="AF487">
        <v>40</v>
      </c>
      <c r="AG487" s="3">
        <v>0.29166666666666669</v>
      </c>
      <c r="AH487" s="3">
        <v>0.72916666666666663</v>
      </c>
      <c r="AI487" s="4">
        <v>13.45</v>
      </c>
      <c r="AJ487">
        <v>20.18</v>
      </c>
      <c r="AK487">
        <v>27</v>
      </c>
      <c r="AL487" t="s">
        <v>79</v>
      </c>
      <c r="AM487" t="s">
        <v>80</v>
      </c>
      <c r="AO487" t="s">
        <v>81</v>
      </c>
      <c r="AR487" t="s">
        <v>80</v>
      </c>
      <c r="AT487" t="s">
        <v>80</v>
      </c>
      <c r="AW487" t="s">
        <v>80</v>
      </c>
      <c r="AY487" t="s">
        <v>3383</v>
      </c>
      <c r="AZ487" t="s">
        <v>3386</v>
      </c>
      <c r="BA487" t="s">
        <v>90</v>
      </c>
      <c r="BB487">
        <v>76528</v>
      </c>
      <c r="BC487" t="s">
        <v>77</v>
      </c>
    </row>
    <row r="488" spans="1:55" x14ac:dyDescent="0.25">
      <c r="A488" t="s">
        <v>7549</v>
      </c>
      <c r="B488" s="1">
        <v>43460</v>
      </c>
      <c r="C488" t="s">
        <v>60</v>
      </c>
      <c r="D488" s="2">
        <v>43421.000023148146</v>
      </c>
      <c r="E488" t="s">
        <v>85</v>
      </c>
      <c r="H488" t="s">
        <v>7550</v>
      </c>
      <c r="J488" t="s">
        <v>7551</v>
      </c>
      <c r="L488" t="s">
        <v>7552</v>
      </c>
      <c r="M488" t="s">
        <v>180</v>
      </c>
      <c r="N488">
        <v>18914</v>
      </c>
      <c r="O488" t="s">
        <v>68</v>
      </c>
      <c r="Q488" t="s">
        <v>7553</v>
      </c>
      <c r="S488" t="s">
        <v>71</v>
      </c>
      <c r="T488" t="s">
        <v>793</v>
      </c>
      <c r="U488" t="s">
        <v>868</v>
      </c>
      <c r="V488" t="s">
        <v>184</v>
      </c>
      <c r="W488" t="s">
        <v>90</v>
      </c>
      <c r="X488" t="s">
        <v>754</v>
      </c>
      <c r="Y488" t="str">
        <f>"37-3011"</f>
        <v>37-3011</v>
      </c>
      <c r="Z488" t="s">
        <v>454</v>
      </c>
      <c r="AA488">
        <v>561730</v>
      </c>
      <c r="AB488">
        <v>30</v>
      </c>
      <c r="AD488" t="s">
        <v>77</v>
      </c>
      <c r="AE488" t="s">
        <v>78</v>
      </c>
      <c r="AF488">
        <v>40</v>
      </c>
      <c r="AG488" s="3">
        <v>0.27083333333333331</v>
      </c>
      <c r="AH488" s="3">
        <v>0.64583333333333337</v>
      </c>
      <c r="AI488" s="4">
        <v>15.35</v>
      </c>
      <c r="AJ488">
        <v>23.03</v>
      </c>
      <c r="AL488" t="s">
        <v>79</v>
      </c>
      <c r="AM488" t="s">
        <v>80</v>
      </c>
      <c r="AO488" t="s">
        <v>81</v>
      </c>
      <c r="AR488" t="s">
        <v>80</v>
      </c>
      <c r="AT488" t="s">
        <v>80</v>
      </c>
      <c r="AW488" t="s">
        <v>80</v>
      </c>
      <c r="AY488" t="s">
        <v>7552</v>
      </c>
      <c r="AZ488" t="s">
        <v>1032</v>
      </c>
      <c r="BA488" t="s">
        <v>180</v>
      </c>
      <c r="BB488">
        <v>18914</v>
      </c>
      <c r="BC488" t="s">
        <v>77</v>
      </c>
    </row>
    <row r="489" spans="1:55" x14ac:dyDescent="0.25">
      <c r="A489" t="s">
        <v>3528</v>
      </c>
      <c r="B489" s="1">
        <v>43449</v>
      </c>
      <c r="C489" t="s">
        <v>60</v>
      </c>
      <c r="D489" s="2">
        <v>43387.662476851852</v>
      </c>
      <c r="E489" t="s">
        <v>115</v>
      </c>
      <c r="H489" t="s">
        <v>2778</v>
      </c>
      <c r="I489" t="s">
        <v>2778</v>
      </c>
      <c r="J489" t="s">
        <v>2779</v>
      </c>
      <c r="L489" t="s">
        <v>2780</v>
      </c>
      <c r="M489" t="s">
        <v>147</v>
      </c>
      <c r="N489">
        <v>99357</v>
      </c>
      <c r="O489" t="s">
        <v>68</v>
      </c>
      <c r="P489" t="s">
        <v>2781</v>
      </c>
      <c r="Q489" t="s">
        <v>2782</v>
      </c>
      <c r="S489" t="s">
        <v>80</v>
      </c>
      <c r="U489" t="s">
        <v>108</v>
      </c>
      <c r="X489" t="s">
        <v>2783</v>
      </c>
      <c r="Y489" t="str">
        <f>"41-2011"</f>
        <v>41-2011</v>
      </c>
      <c r="Z489" t="s">
        <v>2784</v>
      </c>
      <c r="AA489">
        <v>4451</v>
      </c>
      <c r="AB489">
        <v>3</v>
      </c>
      <c r="AD489" t="s">
        <v>77</v>
      </c>
      <c r="AE489" t="s">
        <v>78</v>
      </c>
      <c r="AF489">
        <v>40</v>
      </c>
      <c r="AG489" s="3">
        <v>0.625</v>
      </c>
      <c r="AH489" s="3">
        <v>0.95833333333333337</v>
      </c>
      <c r="AI489" s="4">
        <v>12.64</v>
      </c>
      <c r="AJ489">
        <v>18.96</v>
      </c>
      <c r="AK489">
        <v>19.13</v>
      </c>
      <c r="AL489" t="s">
        <v>79</v>
      </c>
      <c r="AM489" t="s">
        <v>80</v>
      </c>
      <c r="AO489" t="s">
        <v>173</v>
      </c>
      <c r="AP489" t="s">
        <v>104</v>
      </c>
      <c r="AQ489" t="s">
        <v>104</v>
      </c>
      <c r="AR489" t="s">
        <v>80</v>
      </c>
      <c r="AT489" t="s">
        <v>80</v>
      </c>
      <c r="AW489" t="s">
        <v>80</v>
      </c>
      <c r="AY489" t="s">
        <v>3529</v>
      </c>
      <c r="AZ489" t="s">
        <v>3530</v>
      </c>
      <c r="BA489" t="s">
        <v>147</v>
      </c>
      <c r="BB489">
        <v>99357</v>
      </c>
      <c r="BC489" t="s">
        <v>83</v>
      </c>
    </row>
    <row r="490" spans="1:55" x14ac:dyDescent="0.25">
      <c r="A490" t="s">
        <v>4563</v>
      </c>
      <c r="B490" s="1">
        <v>43444</v>
      </c>
      <c r="C490" t="s">
        <v>60</v>
      </c>
      <c r="D490" s="2">
        <v>43435.000381944446</v>
      </c>
      <c r="E490" t="s">
        <v>85</v>
      </c>
      <c r="H490" t="s">
        <v>4564</v>
      </c>
      <c r="J490" t="s">
        <v>4565</v>
      </c>
      <c r="L490" t="s">
        <v>3809</v>
      </c>
      <c r="M490" t="s">
        <v>653</v>
      </c>
      <c r="N490">
        <v>66061</v>
      </c>
      <c r="O490" t="s">
        <v>68</v>
      </c>
      <c r="Q490" t="s">
        <v>4566</v>
      </c>
      <c r="S490" t="s">
        <v>71</v>
      </c>
      <c r="T490" t="s">
        <v>793</v>
      </c>
      <c r="U490" t="s">
        <v>1336</v>
      </c>
      <c r="V490" t="s">
        <v>184</v>
      </c>
      <c r="W490" t="s">
        <v>90</v>
      </c>
      <c r="X490" t="s">
        <v>754</v>
      </c>
      <c r="Y490" t="str">
        <f>"37-3011"</f>
        <v>37-3011</v>
      </c>
      <c r="Z490" t="s">
        <v>454</v>
      </c>
      <c r="AA490">
        <v>561730</v>
      </c>
      <c r="AB490">
        <v>10</v>
      </c>
      <c r="AD490" t="s">
        <v>77</v>
      </c>
      <c r="AE490" t="s">
        <v>78</v>
      </c>
      <c r="AF490">
        <v>40</v>
      </c>
      <c r="AG490" s="3">
        <v>0.33333333333333331</v>
      </c>
      <c r="AH490" s="3">
        <v>0.70833333333333337</v>
      </c>
      <c r="AI490" s="4">
        <v>14.73</v>
      </c>
      <c r="AJ490">
        <v>22.1</v>
      </c>
      <c r="AL490" t="s">
        <v>79</v>
      </c>
      <c r="AM490" t="s">
        <v>80</v>
      </c>
      <c r="AO490" t="s">
        <v>81</v>
      </c>
      <c r="AR490" t="s">
        <v>80</v>
      </c>
      <c r="AT490" t="s">
        <v>80</v>
      </c>
      <c r="AW490" t="s">
        <v>80</v>
      </c>
      <c r="AY490" t="s">
        <v>3809</v>
      </c>
      <c r="AZ490" t="s">
        <v>2391</v>
      </c>
      <c r="BA490" t="s">
        <v>653</v>
      </c>
      <c r="BB490">
        <v>66061</v>
      </c>
      <c r="BC490" t="s">
        <v>77</v>
      </c>
    </row>
    <row r="491" spans="1:55" x14ac:dyDescent="0.25">
      <c r="A491" t="s">
        <v>7244</v>
      </c>
      <c r="B491" s="1">
        <v>43437</v>
      </c>
      <c r="C491" t="s">
        <v>60</v>
      </c>
      <c r="D491" s="2">
        <v>43407.003437500003</v>
      </c>
      <c r="E491" t="s">
        <v>61</v>
      </c>
      <c r="F491" s="1">
        <v>43497</v>
      </c>
      <c r="G491" s="1">
        <v>43784</v>
      </c>
      <c r="H491" t="s">
        <v>7245</v>
      </c>
      <c r="I491" t="s">
        <v>7246</v>
      </c>
      <c r="J491" t="s">
        <v>7247</v>
      </c>
      <c r="L491" t="s">
        <v>6890</v>
      </c>
      <c r="M491" t="s">
        <v>324</v>
      </c>
      <c r="N491">
        <v>72745</v>
      </c>
      <c r="O491" t="s">
        <v>68</v>
      </c>
      <c r="Q491" t="s">
        <v>7248</v>
      </c>
      <c r="S491" t="s">
        <v>71</v>
      </c>
      <c r="T491" t="s">
        <v>1522</v>
      </c>
      <c r="U491" t="s">
        <v>1523</v>
      </c>
      <c r="V491" t="s">
        <v>1524</v>
      </c>
      <c r="W491" t="s">
        <v>753</v>
      </c>
      <c r="X491" t="s">
        <v>7249</v>
      </c>
      <c r="Y491" t="str">
        <f>"49-3053"</f>
        <v>49-3053</v>
      </c>
      <c r="Z491" t="s">
        <v>7250</v>
      </c>
      <c r="AA491">
        <v>561730</v>
      </c>
      <c r="AB491">
        <v>1</v>
      </c>
      <c r="AC491">
        <v>1</v>
      </c>
      <c r="AD491" t="s">
        <v>77</v>
      </c>
      <c r="AE491" t="s">
        <v>78</v>
      </c>
      <c r="AF491">
        <v>40</v>
      </c>
      <c r="AG491" s="3">
        <v>0.33333333333333331</v>
      </c>
      <c r="AH491" s="3">
        <v>0.6875</v>
      </c>
      <c r="AI491" s="4">
        <v>16.25</v>
      </c>
      <c r="AJ491">
        <v>24.38</v>
      </c>
      <c r="AK491">
        <v>24.38</v>
      </c>
      <c r="AL491" t="s">
        <v>79</v>
      </c>
      <c r="AM491" t="s">
        <v>80</v>
      </c>
      <c r="AO491" t="s">
        <v>81</v>
      </c>
      <c r="AR491" t="s">
        <v>80</v>
      </c>
      <c r="AT491" t="s">
        <v>80</v>
      </c>
      <c r="AW491" t="s">
        <v>80</v>
      </c>
      <c r="AY491" t="s">
        <v>6890</v>
      </c>
      <c r="AZ491" t="s">
        <v>7212</v>
      </c>
      <c r="BA491" t="s">
        <v>324</v>
      </c>
      <c r="BB491">
        <v>72745</v>
      </c>
      <c r="BC491" t="s">
        <v>77</v>
      </c>
    </row>
    <row r="492" spans="1:55" x14ac:dyDescent="0.25">
      <c r="A492" t="s">
        <v>3143</v>
      </c>
      <c r="B492" s="1">
        <v>43395</v>
      </c>
      <c r="C492" t="s">
        <v>60</v>
      </c>
      <c r="D492" s="2">
        <v>43362.469652777778</v>
      </c>
      <c r="E492" t="s">
        <v>61</v>
      </c>
      <c r="F492" s="1">
        <v>43438</v>
      </c>
      <c r="G492" s="1">
        <v>43677</v>
      </c>
      <c r="H492" t="s">
        <v>3144</v>
      </c>
      <c r="I492" t="s">
        <v>3145</v>
      </c>
      <c r="J492" t="s">
        <v>3146</v>
      </c>
      <c r="L492" t="s">
        <v>928</v>
      </c>
      <c r="M492" t="s">
        <v>99</v>
      </c>
      <c r="N492">
        <v>70501</v>
      </c>
      <c r="O492" t="s">
        <v>68</v>
      </c>
      <c r="P492" t="s">
        <v>3147</v>
      </c>
      <c r="Q492" t="s">
        <v>3148</v>
      </c>
      <c r="S492" t="s">
        <v>71</v>
      </c>
      <c r="T492" t="s">
        <v>295</v>
      </c>
      <c r="U492" t="s">
        <v>296</v>
      </c>
      <c r="V492" t="s">
        <v>297</v>
      </c>
      <c r="W492" t="s">
        <v>99</v>
      </c>
      <c r="X492" t="s">
        <v>3149</v>
      </c>
      <c r="Y492" t="str">
        <f>"53-7062"</f>
        <v>53-7062</v>
      </c>
      <c r="Z492" t="s">
        <v>186</v>
      </c>
      <c r="AA492">
        <v>31171</v>
      </c>
      <c r="AB492">
        <v>35</v>
      </c>
      <c r="AC492">
        <v>35</v>
      </c>
      <c r="AD492" t="s">
        <v>77</v>
      </c>
      <c r="AE492" t="s">
        <v>78</v>
      </c>
      <c r="AF492">
        <v>35</v>
      </c>
      <c r="AG492" s="3">
        <v>0.25</v>
      </c>
      <c r="AH492" s="3">
        <v>0.625</v>
      </c>
      <c r="AI492" s="4">
        <v>8.33</v>
      </c>
      <c r="AJ492">
        <v>12.5</v>
      </c>
      <c r="AK492">
        <v>12.5</v>
      </c>
      <c r="AL492" t="s">
        <v>79</v>
      </c>
      <c r="AM492" t="s">
        <v>80</v>
      </c>
      <c r="AO492" t="s">
        <v>81</v>
      </c>
      <c r="AR492" t="s">
        <v>80</v>
      </c>
      <c r="AT492" t="s">
        <v>80</v>
      </c>
      <c r="AW492" t="s">
        <v>71</v>
      </c>
      <c r="AX492">
        <v>0</v>
      </c>
      <c r="AY492" t="s">
        <v>928</v>
      </c>
      <c r="AZ492" t="s">
        <v>3147</v>
      </c>
      <c r="BA492" t="s">
        <v>99</v>
      </c>
      <c r="BB492">
        <v>70501</v>
      </c>
      <c r="BC492" t="s">
        <v>83</v>
      </c>
    </row>
    <row r="493" spans="1:55" x14ac:dyDescent="0.25">
      <c r="A493" t="s">
        <v>4131</v>
      </c>
      <c r="B493" s="1">
        <v>43397</v>
      </c>
      <c r="C493" t="s">
        <v>60</v>
      </c>
      <c r="D493" s="2">
        <v>43364.711099537039</v>
      </c>
      <c r="E493" t="s">
        <v>115</v>
      </c>
      <c r="H493" t="s">
        <v>4132</v>
      </c>
      <c r="J493" t="s">
        <v>4133</v>
      </c>
      <c r="L493" t="s">
        <v>2450</v>
      </c>
      <c r="M493" t="s">
        <v>592</v>
      </c>
      <c r="N493">
        <v>37210</v>
      </c>
      <c r="O493" t="s">
        <v>68</v>
      </c>
      <c r="Q493" t="s">
        <v>4134</v>
      </c>
      <c r="S493" t="s">
        <v>71</v>
      </c>
      <c r="T493" t="s">
        <v>4135</v>
      </c>
      <c r="U493" t="s">
        <v>4136</v>
      </c>
      <c r="V493" t="s">
        <v>847</v>
      </c>
      <c r="W493" t="s">
        <v>592</v>
      </c>
      <c r="X493" t="s">
        <v>4137</v>
      </c>
      <c r="Y493" t="str">
        <f>"47-3015"</f>
        <v>47-3015</v>
      </c>
      <c r="Z493" t="s">
        <v>2376</v>
      </c>
      <c r="AA493">
        <v>23822</v>
      </c>
      <c r="AB493">
        <v>5</v>
      </c>
      <c r="AD493" t="s">
        <v>77</v>
      </c>
      <c r="AE493" t="s">
        <v>96</v>
      </c>
      <c r="AF493">
        <v>40</v>
      </c>
      <c r="AG493" s="3">
        <v>0.33333333333333331</v>
      </c>
      <c r="AH493" s="3">
        <v>0.70833333333333337</v>
      </c>
      <c r="AI493" s="4">
        <v>15.66</v>
      </c>
      <c r="AJ493">
        <v>23.49</v>
      </c>
      <c r="AK493">
        <v>23.63</v>
      </c>
      <c r="AL493" t="s">
        <v>79</v>
      </c>
      <c r="AM493" t="s">
        <v>80</v>
      </c>
      <c r="AO493" t="s">
        <v>81</v>
      </c>
      <c r="AR493" t="s">
        <v>80</v>
      </c>
      <c r="AT493" t="s">
        <v>80</v>
      </c>
      <c r="AW493" t="s">
        <v>80</v>
      </c>
      <c r="AY493" t="s">
        <v>2450</v>
      </c>
      <c r="AZ493" t="s">
        <v>4138</v>
      </c>
      <c r="BA493" t="s">
        <v>592</v>
      </c>
      <c r="BB493">
        <v>37210</v>
      </c>
      <c r="BC493" t="s">
        <v>77</v>
      </c>
    </row>
    <row r="494" spans="1:55" x14ac:dyDescent="0.25">
      <c r="A494" t="s">
        <v>4778</v>
      </c>
      <c r="B494" s="1">
        <v>43452</v>
      </c>
      <c r="C494" t="s">
        <v>60</v>
      </c>
      <c r="D494" s="2">
        <v>43435.001851851855</v>
      </c>
      <c r="E494" t="s">
        <v>85</v>
      </c>
      <c r="H494" t="s">
        <v>4779</v>
      </c>
      <c r="J494" t="s">
        <v>4780</v>
      </c>
      <c r="K494" t="s">
        <v>4781</v>
      </c>
      <c r="L494" t="s">
        <v>4782</v>
      </c>
      <c r="M494" t="s">
        <v>90</v>
      </c>
      <c r="N494">
        <v>76040</v>
      </c>
      <c r="O494" t="s">
        <v>68</v>
      </c>
      <c r="Q494" t="s">
        <v>4783</v>
      </c>
      <c r="S494" t="s">
        <v>71</v>
      </c>
      <c r="T494" t="s">
        <v>793</v>
      </c>
      <c r="U494" t="s">
        <v>868</v>
      </c>
      <c r="V494" t="s">
        <v>184</v>
      </c>
      <c r="W494" t="s">
        <v>90</v>
      </c>
      <c r="X494" t="s">
        <v>754</v>
      </c>
      <c r="Y494" t="str">
        <f>"37-3011"</f>
        <v>37-3011</v>
      </c>
      <c r="Z494" t="s">
        <v>454</v>
      </c>
      <c r="AA494">
        <v>561730</v>
      </c>
      <c r="AB494">
        <v>50</v>
      </c>
      <c r="AD494" t="s">
        <v>77</v>
      </c>
      <c r="AE494" t="s">
        <v>96</v>
      </c>
      <c r="AF494">
        <v>40</v>
      </c>
      <c r="AG494" s="3">
        <v>0.27083333333333331</v>
      </c>
      <c r="AH494" s="3">
        <v>0.72916666666666663</v>
      </c>
      <c r="AI494" s="4">
        <v>13.94</v>
      </c>
      <c r="AJ494">
        <v>20.91</v>
      </c>
      <c r="AL494" t="s">
        <v>79</v>
      </c>
      <c r="AM494" t="s">
        <v>80</v>
      </c>
      <c r="AO494" t="s">
        <v>81</v>
      </c>
      <c r="AR494" t="s">
        <v>80</v>
      </c>
      <c r="AT494" t="s">
        <v>80</v>
      </c>
      <c r="AW494" t="s">
        <v>80</v>
      </c>
      <c r="AY494" t="s">
        <v>4782</v>
      </c>
      <c r="AZ494" t="s">
        <v>559</v>
      </c>
      <c r="BA494" t="s">
        <v>90</v>
      </c>
      <c r="BB494">
        <v>76040</v>
      </c>
      <c r="BC494" t="s">
        <v>77</v>
      </c>
    </row>
    <row r="495" spans="1:55" x14ac:dyDescent="0.25">
      <c r="A495" t="s">
        <v>4972</v>
      </c>
      <c r="B495" s="1">
        <v>43399</v>
      </c>
      <c r="C495" t="s">
        <v>60</v>
      </c>
      <c r="D495" s="2">
        <v>43363.633425925924</v>
      </c>
      <c r="E495" t="s">
        <v>115</v>
      </c>
      <c r="H495" t="s">
        <v>4973</v>
      </c>
      <c r="J495" t="s">
        <v>4974</v>
      </c>
      <c r="K495" t="s">
        <v>4975</v>
      </c>
      <c r="L495" t="s">
        <v>4976</v>
      </c>
      <c r="M495" t="s">
        <v>67</v>
      </c>
      <c r="N495">
        <v>81224</v>
      </c>
      <c r="O495" t="s">
        <v>68</v>
      </c>
      <c r="Q495" t="s">
        <v>3885</v>
      </c>
      <c r="S495" t="s">
        <v>71</v>
      </c>
      <c r="T495" t="s">
        <v>4977</v>
      </c>
      <c r="U495" t="s">
        <v>3886</v>
      </c>
      <c r="V495" t="s">
        <v>317</v>
      </c>
      <c r="W495" t="s">
        <v>67</v>
      </c>
      <c r="X495" t="s">
        <v>558</v>
      </c>
      <c r="Y495" t="str">
        <f>"37-2012"</f>
        <v>37-2012</v>
      </c>
      <c r="Z495" t="s">
        <v>268</v>
      </c>
      <c r="AA495">
        <v>56172</v>
      </c>
      <c r="AB495">
        <v>4</v>
      </c>
      <c r="AD495" t="s">
        <v>77</v>
      </c>
      <c r="AE495" t="s">
        <v>96</v>
      </c>
      <c r="AF495">
        <v>35</v>
      </c>
      <c r="AG495" s="3">
        <v>0.3125</v>
      </c>
      <c r="AH495" s="3">
        <v>0.6875</v>
      </c>
      <c r="AI495" s="4">
        <v>11.86</v>
      </c>
      <c r="AJ495">
        <v>17.79</v>
      </c>
      <c r="AL495" t="s">
        <v>79</v>
      </c>
      <c r="AM495" t="s">
        <v>80</v>
      </c>
      <c r="AO495" t="s">
        <v>81</v>
      </c>
      <c r="AR495" t="s">
        <v>80</v>
      </c>
      <c r="AT495" t="s">
        <v>80</v>
      </c>
      <c r="AW495" t="s">
        <v>80</v>
      </c>
      <c r="AY495" t="s">
        <v>4976</v>
      </c>
      <c r="AZ495" t="s">
        <v>3887</v>
      </c>
      <c r="BA495" t="s">
        <v>67</v>
      </c>
      <c r="BB495">
        <v>81224</v>
      </c>
      <c r="BC495" t="s">
        <v>77</v>
      </c>
    </row>
    <row r="496" spans="1:55" x14ac:dyDescent="0.25">
      <c r="A496" t="s">
        <v>5169</v>
      </c>
      <c r="B496" s="1">
        <v>43403</v>
      </c>
      <c r="C496" t="s">
        <v>60</v>
      </c>
      <c r="D496" s="2">
        <v>43367.699745370373</v>
      </c>
      <c r="E496" t="s">
        <v>61</v>
      </c>
      <c r="F496" s="1">
        <v>43449</v>
      </c>
      <c r="G496" s="1">
        <v>43723</v>
      </c>
      <c r="H496" t="s">
        <v>1619</v>
      </c>
      <c r="J496" t="s">
        <v>1620</v>
      </c>
      <c r="K496" t="s">
        <v>1621</v>
      </c>
      <c r="L496" t="s">
        <v>1622</v>
      </c>
      <c r="M496" t="s">
        <v>119</v>
      </c>
      <c r="N496">
        <v>33733</v>
      </c>
      <c r="O496" t="s">
        <v>68</v>
      </c>
      <c r="Q496" t="s">
        <v>1623</v>
      </c>
      <c r="S496" t="s">
        <v>71</v>
      </c>
      <c r="T496" t="s">
        <v>1624</v>
      </c>
      <c r="U496" t="s">
        <v>1430</v>
      </c>
      <c r="V496" t="s">
        <v>1431</v>
      </c>
      <c r="W496" t="s">
        <v>303</v>
      </c>
      <c r="X496" t="s">
        <v>1625</v>
      </c>
      <c r="Y496" t="str">
        <f>"37-2012"</f>
        <v>37-2012</v>
      </c>
      <c r="Z496" t="s">
        <v>268</v>
      </c>
      <c r="AA496">
        <v>56172</v>
      </c>
      <c r="AB496">
        <v>43</v>
      </c>
      <c r="AC496">
        <v>43</v>
      </c>
      <c r="AD496" t="s">
        <v>77</v>
      </c>
      <c r="AE496" t="s">
        <v>96</v>
      </c>
      <c r="AF496">
        <v>40</v>
      </c>
      <c r="AG496" s="3">
        <v>0.33333333333333331</v>
      </c>
      <c r="AH496" s="3">
        <v>0.66666666666666663</v>
      </c>
      <c r="AI496" s="4">
        <v>9.67</v>
      </c>
      <c r="AL496" t="s">
        <v>79</v>
      </c>
      <c r="AM496" t="s">
        <v>80</v>
      </c>
      <c r="AO496" t="s">
        <v>81</v>
      </c>
      <c r="AR496" t="s">
        <v>80</v>
      </c>
      <c r="AT496" t="s">
        <v>80</v>
      </c>
      <c r="AW496" t="s">
        <v>71</v>
      </c>
      <c r="AX496">
        <v>3</v>
      </c>
      <c r="AY496" t="s">
        <v>5170</v>
      </c>
      <c r="AZ496" t="s">
        <v>5171</v>
      </c>
      <c r="BA496" t="s">
        <v>119</v>
      </c>
      <c r="BB496">
        <v>32118</v>
      </c>
      <c r="BC496" t="s">
        <v>77</v>
      </c>
    </row>
    <row r="497" spans="1:55" x14ac:dyDescent="0.25">
      <c r="A497" t="s">
        <v>2915</v>
      </c>
      <c r="B497" s="1">
        <v>43404</v>
      </c>
      <c r="C497" t="s">
        <v>60</v>
      </c>
      <c r="D497" s="2">
        <v>43362.751701388886</v>
      </c>
      <c r="E497" t="s">
        <v>61</v>
      </c>
      <c r="F497" s="1">
        <v>43449</v>
      </c>
      <c r="G497" s="1">
        <v>43554</v>
      </c>
      <c r="H497" t="s">
        <v>2916</v>
      </c>
      <c r="I497" t="s">
        <v>2916</v>
      </c>
      <c r="J497" t="s">
        <v>2917</v>
      </c>
      <c r="K497" t="s">
        <v>2918</v>
      </c>
      <c r="L497" t="s">
        <v>2919</v>
      </c>
      <c r="M497" t="s">
        <v>119</v>
      </c>
      <c r="N497">
        <v>33543</v>
      </c>
      <c r="O497" t="s">
        <v>68</v>
      </c>
      <c r="P497" t="s">
        <v>2920</v>
      </c>
      <c r="Q497" t="s">
        <v>2921</v>
      </c>
      <c r="S497" t="s">
        <v>71</v>
      </c>
      <c r="T497" t="s">
        <v>2922</v>
      </c>
      <c r="U497" t="s">
        <v>2923</v>
      </c>
      <c r="V497" t="s">
        <v>2924</v>
      </c>
      <c r="W497" t="s">
        <v>336</v>
      </c>
      <c r="X497" t="s">
        <v>2925</v>
      </c>
      <c r="Y497" t="str">
        <f>"51-6011"</f>
        <v>51-6011</v>
      </c>
      <c r="Z497" t="s">
        <v>2215</v>
      </c>
      <c r="AA497">
        <v>561720</v>
      </c>
      <c r="AB497">
        <v>30</v>
      </c>
      <c r="AC497">
        <v>30</v>
      </c>
      <c r="AD497" t="s">
        <v>77</v>
      </c>
      <c r="AE497" t="s">
        <v>96</v>
      </c>
      <c r="AF497">
        <v>40</v>
      </c>
      <c r="AG497" s="3">
        <v>0.27083333333333331</v>
      </c>
      <c r="AH497" s="3">
        <v>0.79166666666666663</v>
      </c>
      <c r="AI497" s="4">
        <v>13.49</v>
      </c>
      <c r="AJ497">
        <v>20.239999999999998</v>
      </c>
      <c r="AK497">
        <v>20.239999999999998</v>
      </c>
      <c r="AL497" t="s">
        <v>79</v>
      </c>
      <c r="AM497" t="s">
        <v>80</v>
      </c>
      <c r="AO497" t="s">
        <v>81</v>
      </c>
      <c r="AP497" t="s">
        <v>997</v>
      </c>
      <c r="AQ497" t="s">
        <v>997</v>
      </c>
      <c r="AR497" t="s">
        <v>80</v>
      </c>
      <c r="AT497" t="s">
        <v>80</v>
      </c>
      <c r="AW497" t="s">
        <v>71</v>
      </c>
      <c r="AX497">
        <v>3</v>
      </c>
      <c r="AY497" t="s">
        <v>2926</v>
      </c>
      <c r="AZ497" t="s">
        <v>2927</v>
      </c>
      <c r="BA497" t="s">
        <v>2928</v>
      </c>
      <c r="BB497">
        <v>3431</v>
      </c>
      <c r="BC497" t="s">
        <v>83</v>
      </c>
    </row>
    <row r="498" spans="1:55" x14ac:dyDescent="0.25">
      <c r="A498" t="s">
        <v>4085</v>
      </c>
      <c r="B498" s="1">
        <v>43418</v>
      </c>
      <c r="C498" t="s">
        <v>60</v>
      </c>
      <c r="D498" s="2">
        <v>43376.001863425925</v>
      </c>
      <c r="E498" t="s">
        <v>61</v>
      </c>
      <c r="F498" s="1">
        <v>43466</v>
      </c>
      <c r="G498" s="1">
        <v>43631</v>
      </c>
      <c r="H498" t="s">
        <v>4086</v>
      </c>
      <c r="I498" t="s">
        <v>69</v>
      </c>
      <c r="J498" t="s">
        <v>4087</v>
      </c>
      <c r="K498" t="s">
        <v>4088</v>
      </c>
      <c r="L498" t="s">
        <v>4089</v>
      </c>
      <c r="M498" t="s">
        <v>99</v>
      </c>
      <c r="N498">
        <v>70511</v>
      </c>
      <c r="O498" t="s">
        <v>68</v>
      </c>
      <c r="P498" t="s">
        <v>69</v>
      </c>
      <c r="Q498" t="s">
        <v>4090</v>
      </c>
      <c r="S498" t="s">
        <v>71</v>
      </c>
      <c r="T498" t="s">
        <v>223</v>
      </c>
      <c r="U498" t="s">
        <v>534</v>
      </c>
      <c r="V498" t="s">
        <v>225</v>
      </c>
      <c r="W498" t="s">
        <v>99</v>
      </c>
      <c r="X498" t="s">
        <v>287</v>
      </c>
      <c r="Y498" t="str">
        <f>"51-3022"</f>
        <v>51-3022</v>
      </c>
      <c r="Z498" t="s">
        <v>154</v>
      </c>
      <c r="AA498">
        <v>311712</v>
      </c>
      <c r="AB498">
        <v>40</v>
      </c>
      <c r="AC498">
        <v>40</v>
      </c>
      <c r="AD498" t="s">
        <v>77</v>
      </c>
      <c r="AE498" t="s">
        <v>78</v>
      </c>
      <c r="AF498">
        <v>35</v>
      </c>
      <c r="AG498" s="3">
        <v>0.25</v>
      </c>
      <c r="AH498" s="3">
        <v>0.58333333333333337</v>
      </c>
      <c r="AI498" s="4">
        <v>8.33</v>
      </c>
      <c r="AJ498">
        <v>12.5</v>
      </c>
      <c r="AL498" t="s">
        <v>79</v>
      </c>
      <c r="AM498" t="s">
        <v>80</v>
      </c>
      <c r="AO498" t="s">
        <v>81</v>
      </c>
      <c r="AP498" t="s">
        <v>69</v>
      </c>
      <c r="AQ498" t="s">
        <v>69</v>
      </c>
      <c r="AR498" t="s">
        <v>80</v>
      </c>
      <c r="AT498" t="s">
        <v>80</v>
      </c>
      <c r="AW498" t="s">
        <v>71</v>
      </c>
      <c r="AX498">
        <v>3</v>
      </c>
      <c r="AY498" t="s">
        <v>4089</v>
      </c>
      <c r="AZ498" t="s">
        <v>1050</v>
      </c>
      <c r="BA498" t="s">
        <v>99</v>
      </c>
      <c r="BB498">
        <v>70511</v>
      </c>
      <c r="BC498" t="s">
        <v>77</v>
      </c>
    </row>
    <row r="499" spans="1:55" x14ac:dyDescent="0.25">
      <c r="A499" t="s">
        <v>4978</v>
      </c>
      <c r="B499" s="1">
        <v>43385</v>
      </c>
      <c r="C499" t="s">
        <v>60</v>
      </c>
      <c r="D499" s="2">
        <v>43362.808888888889</v>
      </c>
      <c r="E499" t="s">
        <v>61</v>
      </c>
      <c r="F499" s="1">
        <v>43439</v>
      </c>
      <c r="G499" s="1">
        <v>43546</v>
      </c>
      <c r="H499" t="s">
        <v>4979</v>
      </c>
      <c r="I499" t="s">
        <v>4980</v>
      </c>
      <c r="J499" t="s">
        <v>4981</v>
      </c>
      <c r="L499" t="s">
        <v>4982</v>
      </c>
      <c r="M499" t="s">
        <v>67</v>
      </c>
      <c r="N499">
        <v>81423</v>
      </c>
      <c r="O499" t="s">
        <v>68</v>
      </c>
      <c r="Q499" t="s">
        <v>4983</v>
      </c>
      <c r="S499" t="s">
        <v>71</v>
      </c>
      <c r="T499" t="s">
        <v>250</v>
      </c>
      <c r="U499" t="s">
        <v>346</v>
      </c>
      <c r="V499" t="s">
        <v>347</v>
      </c>
      <c r="W499" t="s">
        <v>253</v>
      </c>
      <c r="X499" t="s">
        <v>4984</v>
      </c>
      <c r="Y499" t="str">
        <f>"37-3011"</f>
        <v>37-3011</v>
      </c>
      <c r="Z499" t="s">
        <v>454</v>
      </c>
      <c r="AA499">
        <v>561730</v>
      </c>
      <c r="AB499">
        <v>30</v>
      </c>
      <c r="AC499">
        <v>30</v>
      </c>
      <c r="AD499" t="s">
        <v>77</v>
      </c>
      <c r="AE499" t="s">
        <v>78</v>
      </c>
      <c r="AF499">
        <v>35</v>
      </c>
      <c r="AG499" s="3">
        <v>0.25</v>
      </c>
      <c r="AH499" s="3">
        <v>0.6875</v>
      </c>
      <c r="AI499" s="4">
        <v>14.86</v>
      </c>
      <c r="AJ499">
        <v>22.29</v>
      </c>
      <c r="AK499">
        <v>27</v>
      </c>
      <c r="AL499" t="s">
        <v>79</v>
      </c>
      <c r="AM499" t="s">
        <v>80</v>
      </c>
      <c r="AO499" t="s">
        <v>81</v>
      </c>
      <c r="AR499" t="s">
        <v>80</v>
      </c>
      <c r="AT499" t="s">
        <v>80</v>
      </c>
      <c r="AW499" t="s">
        <v>80</v>
      </c>
      <c r="AY499" t="s">
        <v>4982</v>
      </c>
      <c r="AZ499" t="s">
        <v>4985</v>
      </c>
      <c r="BA499" t="s">
        <v>67</v>
      </c>
      <c r="BB499">
        <v>81423</v>
      </c>
      <c r="BC499" t="s">
        <v>77</v>
      </c>
    </row>
    <row r="500" spans="1:55" x14ac:dyDescent="0.25">
      <c r="A500" t="s">
        <v>1424</v>
      </c>
      <c r="B500" s="1">
        <v>43461</v>
      </c>
      <c r="C500" t="s">
        <v>60</v>
      </c>
      <c r="D500" s="2">
        <v>43385.824733796297</v>
      </c>
      <c r="E500" t="s">
        <v>61</v>
      </c>
      <c r="F500" s="1">
        <v>43474</v>
      </c>
      <c r="G500" s="1">
        <v>43769</v>
      </c>
      <c r="H500" t="s">
        <v>1425</v>
      </c>
      <c r="I500" t="s">
        <v>1426</v>
      </c>
      <c r="J500" t="s">
        <v>1427</v>
      </c>
      <c r="K500" t="s">
        <v>69</v>
      </c>
      <c r="L500" t="s">
        <v>539</v>
      </c>
      <c r="M500" t="s">
        <v>90</v>
      </c>
      <c r="N500">
        <v>78254</v>
      </c>
      <c r="O500" t="s">
        <v>68</v>
      </c>
      <c r="Q500" t="s">
        <v>1428</v>
      </c>
      <c r="S500" t="s">
        <v>71</v>
      </c>
      <c r="T500" t="s">
        <v>816</v>
      </c>
      <c r="U500" t="s">
        <v>817</v>
      </c>
      <c r="V500" t="s">
        <v>640</v>
      </c>
      <c r="W500" t="s">
        <v>90</v>
      </c>
      <c r="X500" t="s">
        <v>666</v>
      </c>
      <c r="Y500" t="str">
        <f>"47-2061"</f>
        <v>47-2061</v>
      </c>
      <c r="Z500" t="s">
        <v>92</v>
      </c>
      <c r="AA500">
        <v>238330</v>
      </c>
      <c r="AB500">
        <v>50</v>
      </c>
      <c r="AC500">
        <v>50</v>
      </c>
      <c r="AD500" t="s">
        <v>77</v>
      </c>
      <c r="AE500" t="s">
        <v>78</v>
      </c>
      <c r="AF500">
        <v>40</v>
      </c>
      <c r="AG500" s="3">
        <v>0.33333333333333331</v>
      </c>
      <c r="AH500" s="3">
        <v>0.70833333333333337</v>
      </c>
      <c r="AI500" s="4">
        <v>14.44</v>
      </c>
      <c r="AJ500">
        <v>21.66</v>
      </c>
      <c r="AL500" t="s">
        <v>79</v>
      </c>
      <c r="AM500" t="s">
        <v>80</v>
      </c>
      <c r="AO500" t="s">
        <v>81</v>
      </c>
      <c r="AP500" t="s">
        <v>69</v>
      </c>
      <c r="AQ500" t="s">
        <v>69</v>
      </c>
      <c r="AR500" t="s">
        <v>80</v>
      </c>
      <c r="AT500" t="s">
        <v>80</v>
      </c>
      <c r="AW500" t="s">
        <v>80</v>
      </c>
      <c r="AY500" t="s">
        <v>539</v>
      </c>
      <c r="AZ500" t="s">
        <v>755</v>
      </c>
      <c r="BA500" t="s">
        <v>90</v>
      </c>
      <c r="BB500">
        <v>78254</v>
      </c>
      <c r="BC500" t="s">
        <v>77</v>
      </c>
    </row>
    <row r="501" spans="1:55" x14ac:dyDescent="0.25">
      <c r="A501" t="s">
        <v>528</v>
      </c>
      <c r="B501" s="1">
        <v>43410</v>
      </c>
      <c r="C501" t="s">
        <v>60</v>
      </c>
      <c r="D501" s="2">
        <v>43376.000347222223</v>
      </c>
      <c r="E501" t="s">
        <v>61</v>
      </c>
      <c r="F501" s="1">
        <v>43466</v>
      </c>
      <c r="G501" s="1">
        <v>43738</v>
      </c>
      <c r="H501" t="s">
        <v>529</v>
      </c>
      <c r="I501" t="s">
        <v>69</v>
      </c>
      <c r="J501" t="s">
        <v>530</v>
      </c>
      <c r="K501" t="s">
        <v>531</v>
      </c>
      <c r="L501" t="s">
        <v>532</v>
      </c>
      <c r="M501" t="s">
        <v>90</v>
      </c>
      <c r="N501">
        <v>77590</v>
      </c>
      <c r="O501" t="s">
        <v>68</v>
      </c>
      <c r="P501" t="s">
        <v>69</v>
      </c>
      <c r="Q501" t="s">
        <v>533</v>
      </c>
      <c r="S501" t="s">
        <v>71</v>
      </c>
      <c r="T501" t="s">
        <v>223</v>
      </c>
      <c r="U501" t="s">
        <v>534</v>
      </c>
      <c r="V501" t="s">
        <v>225</v>
      </c>
      <c r="W501" t="s">
        <v>99</v>
      </c>
      <c r="X501" t="s">
        <v>153</v>
      </c>
      <c r="Y501" t="str">
        <f>"51-3022"</f>
        <v>51-3022</v>
      </c>
      <c r="Z501" t="s">
        <v>154</v>
      </c>
      <c r="AA501">
        <v>311712</v>
      </c>
      <c r="AB501">
        <v>40</v>
      </c>
      <c r="AC501">
        <v>40</v>
      </c>
      <c r="AD501" t="s">
        <v>77</v>
      </c>
      <c r="AE501" t="s">
        <v>78</v>
      </c>
      <c r="AF501">
        <v>40</v>
      </c>
      <c r="AG501" s="3">
        <v>0.16666666666666666</v>
      </c>
      <c r="AH501" s="3">
        <v>0.5</v>
      </c>
      <c r="AI501" s="4">
        <v>11.31</v>
      </c>
      <c r="AJ501">
        <v>16.97</v>
      </c>
      <c r="AL501" t="s">
        <v>79</v>
      </c>
      <c r="AM501" t="s">
        <v>80</v>
      </c>
      <c r="AO501" t="s">
        <v>81</v>
      </c>
      <c r="AP501" t="s">
        <v>69</v>
      </c>
      <c r="AQ501" t="s">
        <v>69</v>
      </c>
      <c r="AR501" t="s">
        <v>80</v>
      </c>
      <c r="AT501" t="s">
        <v>80</v>
      </c>
      <c r="AW501" t="s">
        <v>71</v>
      </c>
      <c r="AX501">
        <v>3</v>
      </c>
      <c r="AY501" t="s">
        <v>532</v>
      </c>
      <c r="AZ501" t="s">
        <v>535</v>
      </c>
      <c r="BA501" t="s">
        <v>90</v>
      </c>
      <c r="BB501">
        <v>77590</v>
      </c>
      <c r="BC501" t="s">
        <v>83</v>
      </c>
    </row>
    <row r="502" spans="1:55" x14ac:dyDescent="0.25">
      <c r="A502" t="s">
        <v>5872</v>
      </c>
      <c r="B502" s="1">
        <v>43461</v>
      </c>
      <c r="C502" t="s">
        <v>60</v>
      </c>
      <c r="D502" s="2">
        <v>43435.002280092594</v>
      </c>
      <c r="E502" t="s">
        <v>85</v>
      </c>
      <c r="H502" t="s">
        <v>5873</v>
      </c>
      <c r="J502" t="s">
        <v>5874</v>
      </c>
      <c r="K502" t="s">
        <v>5875</v>
      </c>
      <c r="L502" t="s">
        <v>4616</v>
      </c>
      <c r="M502" t="s">
        <v>773</v>
      </c>
      <c r="N502">
        <v>7621</v>
      </c>
      <c r="O502" t="s">
        <v>68</v>
      </c>
      <c r="Q502" t="s">
        <v>5876</v>
      </c>
      <c r="S502" t="s">
        <v>71</v>
      </c>
      <c r="T502" t="s">
        <v>793</v>
      </c>
      <c r="U502" t="s">
        <v>868</v>
      </c>
      <c r="V502" t="s">
        <v>184</v>
      </c>
      <c r="W502" t="s">
        <v>90</v>
      </c>
      <c r="X502" t="s">
        <v>754</v>
      </c>
      <c r="Y502" t="str">
        <f>"37-3011"</f>
        <v>37-3011</v>
      </c>
      <c r="Z502" t="s">
        <v>454</v>
      </c>
      <c r="AA502">
        <v>561730</v>
      </c>
      <c r="AB502">
        <v>15</v>
      </c>
      <c r="AD502" t="s">
        <v>77</v>
      </c>
      <c r="AE502" t="s">
        <v>78</v>
      </c>
      <c r="AF502">
        <v>40</v>
      </c>
      <c r="AG502" s="3">
        <v>0.29166666666666669</v>
      </c>
      <c r="AH502" s="3">
        <v>0.66666666666666663</v>
      </c>
      <c r="AI502" s="4">
        <v>16.809999999999999</v>
      </c>
      <c r="AJ502">
        <v>25.22</v>
      </c>
      <c r="AL502" t="s">
        <v>79</v>
      </c>
      <c r="AM502" t="s">
        <v>80</v>
      </c>
      <c r="AO502" t="s">
        <v>81</v>
      </c>
      <c r="AR502" t="s">
        <v>80</v>
      </c>
      <c r="AT502" t="s">
        <v>80</v>
      </c>
      <c r="AW502" t="s">
        <v>80</v>
      </c>
      <c r="AY502" t="s">
        <v>4616</v>
      </c>
      <c r="AZ502" t="s">
        <v>2606</v>
      </c>
      <c r="BA502" t="s">
        <v>773</v>
      </c>
      <c r="BB502">
        <v>7621</v>
      </c>
      <c r="BC502" t="s">
        <v>77</v>
      </c>
    </row>
    <row r="503" spans="1:55" x14ac:dyDescent="0.25">
      <c r="A503" t="s">
        <v>6903</v>
      </c>
      <c r="B503" s="1">
        <v>43388</v>
      </c>
      <c r="C503" t="s">
        <v>60</v>
      </c>
      <c r="D503" s="2">
        <v>43366.623333333337</v>
      </c>
      <c r="E503" t="s">
        <v>61</v>
      </c>
      <c r="F503" s="1">
        <v>43455</v>
      </c>
      <c r="G503" s="1">
        <v>43753</v>
      </c>
      <c r="H503" t="s">
        <v>6904</v>
      </c>
      <c r="I503" t="s">
        <v>6905</v>
      </c>
      <c r="J503" t="s">
        <v>6906</v>
      </c>
      <c r="K503" t="s">
        <v>6907</v>
      </c>
      <c r="L503" t="s">
        <v>621</v>
      </c>
      <c r="M503" t="s">
        <v>1752</v>
      </c>
      <c r="N503">
        <v>83001</v>
      </c>
      <c r="O503" t="s">
        <v>68</v>
      </c>
      <c r="Q503" t="s">
        <v>6908</v>
      </c>
      <c r="R503">
        <v>295</v>
      </c>
      <c r="S503" t="s">
        <v>71</v>
      </c>
      <c r="T503" t="s">
        <v>750</v>
      </c>
      <c r="U503" t="s">
        <v>2416</v>
      </c>
      <c r="V503" t="s">
        <v>803</v>
      </c>
      <c r="W503" t="s">
        <v>753</v>
      </c>
      <c r="X503" t="s">
        <v>558</v>
      </c>
      <c r="Y503" t="str">
        <f>"37-2012"</f>
        <v>37-2012</v>
      </c>
      <c r="Z503" t="s">
        <v>268</v>
      </c>
      <c r="AA503">
        <v>721110</v>
      </c>
      <c r="AB503">
        <v>12</v>
      </c>
      <c r="AC503">
        <v>12</v>
      </c>
      <c r="AD503" t="s">
        <v>77</v>
      </c>
      <c r="AE503" t="s">
        <v>96</v>
      </c>
      <c r="AF503">
        <v>35</v>
      </c>
      <c r="AG503" s="3">
        <v>0.35416666666666669</v>
      </c>
      <c r="AH503" s="3">
        <v>0.66666666666666663</v>
      </c>
      <c r="AI503" s="4">
        <v>12.85</v>
      </c>
      <c r="AJ503">
        <v>19.28</v>
      </c>
      <c r="AL503" t="s">
        <v>79</v>
      </c>
      <c r="AM503" t="s">
        <v>80</v>
      </c>
      <c r="AO503" t="s">
        <v>81</v>
      </c>
      <c r="AR503" t="s">
        <v>80</v>
      </c>
      <c r="AT503" t="s">
        <v>80</v>
      </c>
      <c r="AW503" t="s">
        <v>71</v>
      </c>
      <c r="AX503">
        <v>3</v>
      </c>
      <c r="AY503" t="s">
        <v>621</v>
      </c>
      <c r="AZ503" t="s">
        <v>1756</v>
      </c>
      <c r="BA503" t="s">
        <v>1752</v>
      </c>
      <c r="BB503">
        <v>83001</v>
      </c>
      <c r="BC503" t="s">
        <v>77</v>
      </c>
    </row>
    <row r="504" spans="1:55" x14ac:dyDescent="0.25">
      <c r="A504" t="s">
        <v>8125</v>
      </c>
      <c r="B504" s="1">
        <v>43452</v>
      </c>
      <c r="C504" t="s">
        <v>60</v>
      </c>
      <c r="D504" s="2">
        <v>43390.758067129631</v>
      </c>
      <c r="E504" t="s">
        <v>115</v>
      </c>
      <c r="H504" t="s">
        <v>1489</v>
      </c>
      <c r="I504" t="s">
        <v>1490</v>
      </c>
      <c r="J504" t="s">
        <v>1491</v>
      </c>
      <c r="K504" t="s">
        <v>69</v>
      </c>
      <c r="L504" t="s">
        <v>1492</v>
      </c>
      <c r="M504" t="s">
        <v>90</v>
      </c>
      <c r="N504">
        <v>78624</v>
      </c>
      <c r="O504" t="s">
        <v>68</v>
      </c>
      <c r="P504" t="s">
        <v>69</v>
      </c>
      <c r="Q504" t="s">
        <v>1493</v>
      </c>
      <c r="S504" t="s">
        <v>71</v>
      </c>
      <c r="T504" t="s">
        <v>1494</v>
      </c>
      <c r="U504" t="s">
        <v>1495</v>
      </c>
      <c r="V504" t="s">
        <v>630</v>
      </c>
      <c r="W504" t="s">
        <v>119</v>
      </c>
      <c r="X504" t="s">
        <v>366</v>
      </c>
      <c r="Y504" t="str">
        <f>"35-3031"</f>
        <v>35-3031</v>
      </c>
      <c r="Z504" t="s">
        <v>367</v>
      </c>
      <c r="AA504">
        <v>713910</v>
      </c>
      <c r="AB504">
        <v>6</v>
      </c>
      <c r="AD504" t="s">
        <v>77</v>
      </c>
      <c r="AE504" t="s">
        <v>96</v>
      </c>
      <c r="AF504">
        <v>40</v>
      </c>
      <c r="AG504" s="3">
        <v>0.375</v>
      </c>
      <c r="AH504" s="3">
        <v>0.75</v>
      </c>
      <c r="AI504" s="5">
        <v>12</v>
      </c>
      <c r="AJ504">
        <v>18</v>
      </c>
      <c r="AL504" t="s">
        <v>79</v>
      </c>
      <c r="AM504" t="s">
        <v>80</v>
      </c>
      <c r="AO504" t="s">
        <v>81</v>
      </c>
      <c r="AP504" t="s">
        <v>69</v>
      </c>
      <c r="AQ504" t="s">
        <v>69</v>
      </c>
      <c r="AR504" t="s">
        <v>80</v>
      </c>
      <c r="AT504" t="s">
        <v>80</v>
      </c>
      <c r="AW504" t="s">
        <v>71</v>
      </c>
      <c r="AX504">
        <v>3</v>
      </c>
      <c r="AY504" t="s">
        <v>1492</v>
      </c>
      <c r="AZ504" t="s">
        <v>1496</v>
      </c>
      <c r="BA504" t="s">
        <v>90</v>
      </c>
      <c r="BB504">
        <v>78624</v>
      </c>
      <c r="BC504" t="s">
        <v>83</v>
      </c>
    </row>
    <row r="505" spans="1:55" x14ac:dyDescent="0.25">
      <c r="A505" t="s">
        <v>2843</v>
      </c>
      <c r="B505" s="1">
        <v>43405</v>
      </c>
      <c r="C505" t="s">
        <v>60</v>
      </c>
      <c r="D505" s="2">
        <v>43363.619050925925</v>
      </c>
      <c r="E505" t="s">
        <v>115</v>
      </c>
      <c r="H505" t="s">
        <v>2844</v>
      </c>
      <c r="J505" t="s">
        <v>2845</v>
      </c>
      <c r="L505" t="s">
        <v>2846</v>
      </c>
      <c r="M505" t="s">
        <v>67</v>
      </c>
      <c r="N505">
        <v>80211</v>
      </c>
      <c r="O505" t="s">
        <v>68</v>
      </c>
      <c r="Q505" t="s">
        <v>2847</v>
      </c>
      <c r="S505" t="s">
        <v>71</v>
      </c>
      <c r="T505" t="s">
        <v>121</v>
      </c>
      <c r="U505" t="s">
        <v>122</v>
      </c>
      <c r="V505" t="s">
        <v>123</v>
      </c>
      <c r="W505" t="s">
        <v>119</v>
      </c>
      <c r="X505" t="s">
        <v>2848</v>
      </c>
      <c r="Y505" t="str">
        <f>"47-2051"</f>
        <v>47-2051</v>
      </c>
      <c r="Z505" t="s">
        <v>2580</v>
      </c>
      <c r="AA505">
        <v>238110</v>
      </c>
      <c r="AB505">
        <v>30</v>
      </c>
      <c r="AD505" t="s">
        <v>77</v>
      </c>
      <c r="AE505" t="s">
        <v>96</v>
      </c>
      <c r="AF505">
        <v>40</v>
      </c>
      <c r="AG505" s="3">
        <v>0.33333333333333331</v>
      </c>
      <c r="AH505" s="3">
        <v>0.70833333333333337</v>
      </c>
      <c r="AI505" s="4">
        <v>20.71</v>
      </c>
      <c r="AL505" t="s">
        <v>79</v>
      </c>
      <c r="AM505" t="s">
        <v>80</v>
      </c>
      <c r="AO505" t="s">
        <v>81</v>
      </c>
      <c r="AR505" t="s">
        <v>80</v>
      </c>
      <c r="AT505" t="s">
        <v>80</v>
      </c>
      <c r="AW505" t="s">
        <v>80</v>
      </c>
      <c r="AY505" t="s">
        <v>2846</v>
      </c>
      <c r="AZ505" t="s">
        <v>2846</v>
      </c>
      <c r="BA505" t="s">
        <v>67</v>
      </c>
      <c r="BB505">
        <v>80211</v>
      </c>
      <c r="BC505" t="s">
        <v>77</v>
      </c>
    </row>
    <row r="506" spans="1:55" x14ac:dyDescent="0.25">
      <c r="A506" t="s">
        <v>4043</v>
      </c>
      <c r="B506" s="1">
        <v>43409</v>
      </c>
      <c r="C506" t="s">
        <v>60</v>
      </c>
      <c r="D506" s="2">
        <v>43376.001458333332</v>
      </c>
      <c r="E506" t="s">
        <v>61</v>
      </c>
      <c r="F506" s="1">
        <v>43466</v>
      </c>
      <c r="G506" s="1">
        <v>43647</v>
      </c>
      <c r="H506" t="s">
        <v>4044</v>
      </c>
      <c r="I506" t="s">
        <v>69</v>
      </c>
      <c r="J506" t="s">
        <v>4045</v>
      </c>
      <c r="K506" t="s">
        <v>69</v>
      </c>
      <c r="L506" t="s">
        <v>4046</v>
      </c>
      <c r="M506" t="s">
        <v>99</v>
      </c>
      <c r="N506">
        <v>70586</v>
      </c>
      <c r="O506" t="s">
        <v>68</v>
      </c>
      <c r="P506" t="s">
        <v>69</v>
      </c>
      <c r="Q506" t="s">
        <v>4047</v>
      </c>
      <c r="S506" t="s">
        <v>71</v>
      </c>
      <c r="T506" t="s">
        <v>223</v>
      </c>
      <c r="U506" t="s">
        <v>534</v>
      </c>
      <c r="V506" t="s">
        <v>225</v>
      </c>
      <c r="W506" t="s">
        <v>99</v>
      </c>
      <c r="X506" t="s">
        <v>1703</v>
      </c>
      <c r="Y506" t="str">
        <f>"51-3022"</f>
        <v>51-3022</v>
      </c>
      <c r="Z506" t="s">
        <v>154</v>
      </c>
      <c r="AA506">
        <v>311712</v>
      </c>
      <c r="AB506">
        <v>45</v>
      </c>
      <c r="AC506">
        <v>45</v>
      </c>
      <c r="AD506" t="s">
        <v>77</v>
      </c>
      <c r="AE506" t="s">
        <v>78</v>
      </c>
      <c r="AF506">
        <v>35</v>
      </c>
      <c r="AG506" s="3">
        <v>0.29166666666666669</v>
      </c>
      <c r="AH506" s="3">
        <v>0.625</v>
      </c>
      <c r="AI506" s="4">
        <v>8.33</v>
      </c>
      <c r="AJ506">
        <v>12.5</v>
      </c>
      <c r="AL506" t="s">
        <v>79</v>
      </c>
      <c r="AM506" t="s">
        <v>80</v>
      </c>
      <c r="AO506" t="s">
        <v>81</v>
      </c>
      <c r="AP506" t="s">
        <v>69</v>
      </c>
      <c r="AQ506" t="s">
        <v>69</v>
      </c>
      <c r="AR506" t="s">
        <v>80</v>
      </c>
      <c r="AT506" t="s">
        <v>80</v>
      </c>
      <c r="AW506" t="s">
        <v>71</v>
      </c>
      <c r="AX506">
        <v>3</v>
      </c>
      <c r="AY506" t="s">
        <v>4046</v>
      </c>
      <c r="AZ506" t="s">
        <v>288</v>
      </c>
      <c r="BA506" t="s">
        <v>99</v>
      </c>
      <c r="BB506">
        <v>70586</v>
      </c>
      <c r="BC506" t="s">
        <v>83</v>
      </c>
    </row>
    <row r="507" spans="1:55" x14ac:dyDescent="0.25">
      <c r="A507" t="s">
        <v>7547</v>
      </c>
      <c r="B507" s="1">
        <v>43462</v>
      </c>
      <c r="C507" t="s">
        <v>60</v>
      </c>
      <c r="D507" s="2">
        <v>43390.730046296296</v>
      </c>
      <c r="E507" t="s">
        <v>115</v>
      </c>
      <c r="H507" t="s">
        <v>1489</v>
      </c>
      <c r="I507" t="s">
        <v>1490</v>
      </c>
      <c r="J507" t="s">
        <v>1491</v>
      </c>
      <c r="K507" t="s">
        <v>69</v>
      </c>
      <c r="L507" t="s">
        <v>1492</v>
      </c>
      <c r="M507" t="s">
        <v>90</v>
      </c>
      <c r="N507">
        <v>78624</v>
      </c>
      <c r="O507" t="s">
        <v>68</v>
      </c>
      <c r="P507" t="s">
        <v>69</v>
      </c>
      <c r="Q507" t="s">
        <v>1493</v>
      </c>
      <c r="S507" t="s">
        <v>71</v>
      </c>
      <c r="T507" t="s">
        <v>1494</v>
      </c>
      <c r="U507" t="s">
        <v>1495</v>
      </c>
      <c r="V507" t="s">
        <v>630</v>
      </c>
      <c r="W507" t="s">
        <v>119</v>
      </c>
      <c r="X507" t="s">
        <v>7548</v>
      </c>
      <c r="Y507" t="str">
        <f>"37-3011"</f>
        <v>37-3011</v>
      </c>
      <c r="Z507" t="s">
        <v>454</v>
      </c>
      <c r="AA507">
        <v>713910</v>
      </c>
      <c r="AB507">
        <v>8</v>
      </c>
      <c r="AD507" t="s">
        <v>77</v>
      </c>
      <c r="AE507" t="s">
        <v>96</v>
      </c>
      <c r="AF507">
        <v>40</v>
      </c>
      <c r="AG507" s="3">
        <v>0.375</v>
      </c>
      <c r="AH507" s="3">
        <v>0.75</v>
      </c>
      <c r="AI507" s="5">
        <v>14</v>
      </c>
      <c r="AJ507">
        <v>21</v>
      </c>
      <c r="AL507" t="s">
        <v>79</v>
      </c>
      <c r="AM507" t="s">
        <v>80</v>
      </c>
      <c r="AO507" t="s">
        <v>81</v>
      </c>
      <c r="AP507" t="s">
        <v>69</v>
      </c>
      <c r="AQ507" t="s">
        <v>69</v>
      </c>
      <c r="AR507" t="s">
        <v>80</v>
      </c>
      <c r="AT507" t="s">
        <v>80</v>
      </c>
      <c r="AW507" t="s">
        <v>80</v>
      </c>
      <c r="AY507" t="s">
        <v>1492</v>
      </c>
      <c r="AZ507" t="s">
        <v>1496</v>
      </c>
      <c r="BA507" t="s">
        <v>90</v>
      </c>
      <c r="BB507">
        <v>78624</v>
      </c>
      <c r="BC507" t="s">
        <v>83</v>
      </c>
    </row>
    <row r="508" spans="1:55" x14ac:dyDescent="0.25">
      <c r="A508" t="s">
        <v>1942</v>
      </c>
      <c r="B508" s="1">
        <v>43405</v>
      </c>
      <c r="C508" t="s">
        <v>60</v>
      </c>
      <c r="D508" s="2">
        <v>43376.001030092593</v>
      </c>
      <c r="E508" t="s">
        <v>61</v>
      </c>
      <c r="F508" s="1">
        <v>43466</v>
      </c>
      <c r="G508" s="1">
        <v>43647</v>
      </c>
      <c r="H508" t="s">
        <v>1943</v>
      </c>
      <c r="I508" t="s">
        <v>69</v>
      </c>
      <c r="J508" t="s">
        <v>1944</v>
      </c>
      <c r="K508" t="s">
        <v>69</v>
      </c>
      <c r="L508" t="s">
        <v>1945</v>
      </c>
      <c r="M508" t="s">
        <v>99</v>
      </c>
      <c r="N508">
        <v>70554</v>
      </c>
      <c r="O508" t="s">
        <v>68</v>
      </c>
      <c r="P508" t="s">
        <v>69</v>
      </c>
      <c r="Q508" t="s">
        <v>1946</v>
      </c>
      <c r="S508" t="s">
        <v>71</v>
      </c>
      <c r="T508" t="s">
        <v>223</v>
      </c>
      <c r="U508" t="s">
        <v>534</v>
      </c>
      <c r="V508" t="s">
        <v>225</v>
      </c>
      <c r="W508" t="s">
        <v>99</v>
      </c>
      <c r="X508" t="s">
        <v>287</v>
      </c>
      <c r="Y508" t="str">
        <f>"51-3022"</f>
        <v>51-3022</v>
      </c>
      <c r="Z508" t="s">
        <v>154</v>
      </c>
      <c r="AA508">
        <v>311712</v>
      </c>
      <c r="AB508">
        <v>65</v>
      </c>
      <c r="AC508">
        <v>65</v>
      </c>
      <c r="AD508" t="s">
        <v>77</v>
      </c>
      <c r="AE508" t="s">
        <v>78</v>
      </c>
      <c r="AF508">
        <v>35</v>
      </c>
      <c r="AG508" s="3">
        <v>0.25</v>
      </c>
      <c r="AH508" s="3">
        <v>0.58333333333333337</v>
      </c>
      <c r="AI508" s="4">
        <v>8.33</v>
      </c>
      <c r="AJ508">
        <v>12.5</v>
      </c>
      <c r="AL508" t="s">
        <v>79</v>
      </c>
      <c r="AM508" t="s">
        <v>80</v>
      </c>
      <c r="AO508" t="s">
        <v>81</v>
      </c>
      <c r="AP508" t="s">
        <v>69</v>
      </c>
      <c r="AQ508" t="s">
        <v>69</v>
      </c>
      <c r="AR508" t="s">
        <v>80</v>
      </c>
      <c r="AT508" t="s">
        <v>80</v>
      </c>
      <c r="AW508" t="s">
        <v>71</v>
      </c>
      <c r="AX508">
        <v>1</v>
      </c>
      <c r="AY508" t="s">
        <v>1945</v>
      </c>
      <c r="AZ508" t="s">
        <v>288</v>
      </c>
      <c r="BA508" t="s">
        <v>99</v>
      </c>
      <c r="BB508">
        <v>70554</v>
      </c>
      <c r="BC508" t="s">
        <v>83</v>
      </c>
    </row>
    <row r="509" spans="1:55" x14ac:dyDescent="0.25">
      <c r="A509" t="s">
        <v>7137</v>
      </c>
      <c r="B509" s="1">
        <v>43427</v>
      </c>
      <c r="C509" t="s">
        <v>60</v>
      </c>
      <c r="D509" s="2">
        <v>43391.042083333334</v>
      </c>
      <c r="E509" t="s">
        <v>61</v>
      </c>
      <c r="F509" s="1">
        <v>43480</v>
      </c>
      <c r="G509" s="1">
        <v>43753</v>
      </c>
      <c r="H509" t="s">
        <v>7138</v>
      </c>
      <c r="I509" t="s">
        <v>104</v>
      </c>
      <c r="J509" t="s">
        <v>7139</v>
      </c>
      <c r="K509" t="s">
        <v>104</v>
      </c>
      <c r="L509" t="s">
        <v>1899</v>
      </c>
      <c r="M509" t="s">
        <v>99</v>
      </c>
      <c r="N509">
        <v>70809</v>
      </c>
      <c r="O509" t="s">
        <v>68</v>
      </c>
      <c r="P509" t="s">
        <v>104</v>
      </c>
      <c r="Q509" t="s">
        <v>7140</v>
      </c>
      <c r="S509" t="s">
        <v>71</v>
      </c>
      <c r="T509" t="s">
        <v>5459</v>
      </c>
      <c r="U509" t="s">
        <v>5460</v>
      </c>
      <c r="V509" t="s">
        <v>5461</v>
      </c>
      <c r="W509" t="s">
        <v>99</v>
      </c>
      <c r="X509" t="s">
        <v>7141</v>
      </c>
      <c r="Y509" t="str">
        <f>"51-7042"</f>
        <v>51-7042</v>
      </c>
      <c r="Z509" t="s">
        <v>7142</v>
      </c>
      <c r="AA509">
        <v>339999</v>
      </c>
      <c r="AB509">
        <v>15</v>
      </c>
      <c r="AC509">
        <v>15</v>
      </c>
      <c r="AD509" t="s">
        <v>77</v>
      </c>
      <c r="AE509" t="s">
        <v>78</v>
      </c>
      <c r="AF509">
        <v>40</v>
      </c>
      <c r="AG509" s="3">
        <v>0.29166666666666669</v>
      </c>
      <c r="AH509" s="3">
        <v>0.66666666666666663</v>
      </c>
      <c r="AI509" s="4">
        <v>15.49</v>
      </c>
      <c r="AJ509">
        <v>23.24</v>
      </c>
      <c r="AK509">
        <v>23.24</v>
      </c>
      <c r="AL509" t="s">
        <v>79</v>
      </c>
      <c r="AM509" t="s">
        <v>80</v>
      </c>
      <c r="AO509" t="s">
        <v>81</v>
      </c>
      <c r="AP509" t="s">
        <v>104</v>
      </c>
      <c r="AQ509" t="s">
        <v>104</v>
      </c>
      <c r="AR509" t="s">
        <v>80</v>
      </c>
      <c r="AT509" t="s">
        <v>80</v>
      </c>
      <c r="AW509" t="s">
        <v>71</v>
      </c>
      <c r="AX509">
        <v>1</v>
      </c>
      <c r="AY509" t="s">
        <v>1899</v>
      </c>
      <c r="AZ509" t="s">
        <v>98</v>
      </c>
      <c r="BA509" t="s">
        <v>99</v>
      </c>
      <c r="BB509">
        <v>70809</v>
      </c>
      <c r="BC509" t="s">
        <v>83</v>
      </c>
    </row>
    <row r="510" spans="1:55" x14ac:dyDescent="0.25">
      <c r="A510" t="s">
        <v>574</v>
      </c>
      <c r="B510" s="1">
        <v>43406</v>
      </c>
      <c r="C510" t="s">
        <v>60</v>
      </c>
      <c r="D510" s="2">
        <v>43363.825555555559</v>
      </c>
      <c r="E510" t="s">
        <v>61</v>
      </c>
      <c r="F510" s="1">
        <v>43438</v>
      </c>
      <c r="G510" s="1">
        <v>43556</v>
      </c>
      <c r="H510" t="s">
        <v>575</v>
      </c>
      <c r="J510" t="s">
        <v>576</v>
      </c>
      <c r="L510" t="s">
        <v>577</v>
      </c>
      <c r="M510" t="s">
        <v>253</v>
      </c>
      <c r="N510">
        <v>83346</v>
      </c>
      <c r="O510" t="s">
        <v>68</v>
      </c>
      <c r="Q510" t="s">
        <v>578</v>
      </c>
      <c r="S510" t="s">
        <v>71</v>
      </c>
      <c r="T510" t="s">
        <v>250</v>
      </c>
      <c r="U510" t="s">
        <v>579</v>
      </c>
      <c r="V510" t="s">
        <v>580</v>
      </c>
      <c r="W510" t="s">
        <v>253</v>
      </c>
      <c r="X510" t="s">
        <v>254</v>
      </c>
      <c r="Y510" t="str">
        <f>"45-4011"</f>
        <v>45-4011</v>
      </c>
      <c r="Z510" t="s">
        <v>242</v>
      </c>
      <c r="AA510">
        <v>115310</v>
      </c>
      <c r="AB510">
        <v>23</v>
      </c>
      <c r="AC510">
        <v>23</v>
      </c>
      <c r="AD510" t="s">
        <v>77</v>
      </c>
      <c r="AE510" t="s">
        <v>78</v>
      </c>
      <c r="AF510">
        <v>40</v>
      </c>
      <c r="AG510" s="3">
        <v>0.29166666666666669</v>
      </c>
      <c r="AH510" s="3">
        <v>0.64583333333333337</v>
      </c>
      <c r="AI510" s="4">
        <v>9.83</v>
      </c>
      <c r="AJ510">
        <v>14.75</v>
      </c>
      <c r="AK510">
        <v>32.25</v>
      </c>
      <c r="AL510" t="s">
        <v>79</v>
      </c>
      <c r="AM510" t="s">
        <v>80</v>
      </c>
      <c r="AO510" t="s">
        <v>81</v>
      </c>
      <c r="AR510" t="s">
        <v>80</v>
      </c>
      <c r="AT510" t="s">
        <v>80</v>
      </c>
      <c r="AW510" t="s">
        <v>71</v>
      </c>
      <c r="AX510">
        <v>2</v>
      </c>
      <c r="AY510" t="s">
        <v>581</v>
      </c>
      <c r="AZ510" t="s">
        <v>582</v>
      </c>
      <c r="BA510" t="s">
        <v>240</v>
      </c>
      <c r="BB510">
        <v>30240</v>
      </c>
      <c r="BC510" t="s">
        <v>77</v>
      </c>
    </row>
    <row r="511" spans="1:55" x14ac:dyDescent="0.25">
      <c r="A511" t="s">
        <v>2163</v>
      </c>
      <c r="B511" s="1">
        <v>43431</v>
      </c>
      <c r="C511" t="s">
        <v>60</v>
      </c>
      <c r="D511" s="2">
        <v>43364.750902777778</v>
      </c>
      <c r="E511" t="s">
        <v>61</v>
      </c>
      <c r="F511" s="1">
        <v>43440</v>
      </c>
      <c r="G511" s="1">
        <v>43555</v>
      </c>
      <c r="H511" t="s">
        <v>2164</v>
      </c>
      <c r="J511" t="s">
        <v>2165</v>
      </c>
      <c r="L511" t="s">
        <v>1922</v>
      </c>
      <c r="M511" t="s">
        <v>1099</v>
      </c>
      <c r="N511">
        <v>84115</v>
      </c>
      <c r="O511" t="s">
        <v>68</v>
      </c>
      <c r="Q511" t="s">
        <v>1923</v>
      </c>
      <c r="S511" t="s">
        <v>71</v>
      </c>
      <c r="T511" t="s">
        <v>663</v>
      </c>
      <c r="U511" t="s">
        <v>1003</v>
      </c>
      <c r="V511" t="s">
        <v>640</v>
      </c>
      <c r="W511" t="s">
        <v>90</v>
      </c>
      <c r="X511" t="s">
        <v>1586</v>
      </c>
      <c r="Y511" t="str">
        <f>"37-3011"</f>
        <v>37-3011</v>
      </c>
      <c r="Z511" t="s">
        <v>454</v>
      </c>
      <c r="AA511">
        <v>561730</v>
      </c>
      <c r="AB511">
        <v>50</v>
      </c>
      <c r="AC511">
        <v>50</v>
      </c>
      <c r="AD511" t="s">
        <v>83</v>
      </c>
      <c r="AE511" t="s">
        <v>78</v>
      </c>
      <c r="AF511">
        <v>40</v>
      </c>
      <c r="AG511" s="3">
        <v>0.16666666666666666</v>
      </c>
      <c r="AH511" s="3">
        <v>0.5</v>
      </c>
      <c r="AI511" s="4">
        <v>13.52</v>
      </c>
      <c r="AJ511">
        <v>20.28</v>
      </c>
      <c r="AL511" t="s">
        <v>79</v>
      </c>
      <c r="AM511" t="s">
        <v>80</v>
      </c>
      <c r="AO511" t="s">
        <v>81</v>
      </c>
      <c r="AR511" t="s">
        <v>80</v>
      </c>
      <c r="AT511" t="s">
        <v>80</v>
      </c>
      <c r="AW511" t="s">
        <v>80</v>
      </c>
      <c r="AY511" t="s">
        <v>2166</v>
      </c>
      <c r="AZ511" t="s">
        <v>2167</v>
      </c>
      <c r="BA511" t="s">
        <v>1099</v>
      </c>
      <c r="BB511">
        <v>84604</v>
      </c>
      <c r="BC511" t="s">
        <v>77</v>
      </c>
    </row>
    <row r="512" spans="1:55" x14ac:dyDescent="0.25">
      <c r="A512" t="s">
        <v>7180</v>
      </c>
      <c r="B512" s="1">
        <v>43431</v>
      </c>
      <c r="C512" t="s">
        <v>60</v>
      </c>
      <c r="D512" s="2">
        <v>43406.646249999998</v>
      </c>
      <c r="E512" t="s">
        <v>61</v>
      </c>
      <c r="F512" s="1">
        <v>43495</v>
      </c>
      <c r="G512" s="1">
        <v>43798</v>
      </c>
      <c r="H512" t="s">
        <v>7181</v>
      </c>
      <c r="J512" t="s">
        <v>7182</v>
      </c>
      <c r="L512" t="s">
        <v>1563</v>
      </c>
      <c r="M512" t="s">
        <v>248</v>
      </c>
      <c r="N512">
        <v>97502</v>
      </c>
      <c r="O512" t="s">
        <v>68</v>
      </c>
      <c r="Q512" t="s">
        <v>7183</v>
      </c>
      <c r="S512" t="s">
        <v>71</v>
      </c>
      <c r="T512" t="s">
        <v>250</v>
      </c>
      <c r="U512" t="s">
        <v>251</v>
      </c>
      <c r="V512" t="s">
        <v>252</v>
      </c>
      <c r="W512" t="s">
        <v>253</v>
      </c>
      <c r="X512" t="s">
        <v>242</v>
      </c>
      <c r="Y512" t="str">
        <f>"45-4011"</f>
        <v>45-4011</v>
      </c>
      <c r="Z512" t="s">
        <v>242</v>
      </c>
      <c r="AA512">
        <v>115310</v>
      </c>
      <c r="AB512">
        <v>30</v>
      </c>
      <c r="AC512">
        <v>30</v>
      </c>
      <c r="AD512" t="s">
        <v>77</v>
      </c>
      <c r="AE512" t="s">
        <v>96</v>
      </c>
      <c r="AF512">
        <v>40</v>
      </c>
      <c r="AG512" s="3">
        <v>0.27083333333333331</v>
      </c>
      <c r="AH512" s="3">
        <v>0.64583333333333337</v>
      </c>
      <c r="AI512" s="5">
        <v>12</v>
      </c>
      <c r="AJ512">
        <v>18</v>
      </c>
      <c r="AK512">
        <v>37.5</v>
      </c>
      <c r="AL512" t="s">
        <v>79</v>
      </c>
      <c r="AM512" t="s">
        <v>80</v>
      </c>
      <c r="AO512" t="s">
        <v>81</v>
      </c>
      <c r="AR512" t="s">
        <v>80</v>
      </c>
      <c r="AT512" t="s">
        <v>80</v>
      </c>
      <c r="AW512" t="s">
        <v>71</v>
      </c>
      <c r="AX512">
        <v>3</v>
      </c>
      <c r="AY512" t="s">
        <v>1563</v>
      </c>
      <c r="AZ512" t="s">
        <v>5134</v>
      </c>
      <c r="BA512" t="s">
        <v>248</v>
      </c>
      <c r="BB512">
        <v>97502</v>
      </c>
      <c r="BC512" t="s">
        <v>77</v>
      </c>
    </row>
    <row r="513" spans="1:55" x14ac:dyDescent="0.25">
      <c r="A513" t="s">
        <v>6893</v>
      </c>
      <c r="B513" s="1">
        <v>43395</v>
      </c>
      <c r="C513" t="s">
        <v>60</v>
      </c>
      <c r="D513" s="2">
        <v>43366.631458333337</v>
      </c>
      <c r="E513" t="s">
        <v>61</v>
      </c>
      <c r="F513" s="1">
        <v>43455</v>
      </c>
      <c r="G513" s="1">
        <v>43738</v>
      </c>
      <c r="H513" t="s">
        <v>6894</v>
      </c>
      <c r="J513" t="s">
        <v>6895</v>
      </c>
      <c r="K513" t="s">
        <v>6896</v>
      </c>
      <c r="L513" t="s">
        <v>5806</v>
      </c>
      <c r="M513" t="s">
        <v>592</v>
      </c>
      <c r="N513">
        <v>37033</v>
      </c>
      <c r="O513" t="s">
        <v>68</v>
      </c>
      <c r="Q513" t="s">
        <v>6897</v>
      </c>
      <c r="S513" t="s">
        <v>71</v>
      </c>
      <c r="T513" t="s">
        <v>801</v>
      </c>
      <c r="U513" t="s">
        <v>2416</v>
      </c>
      <c r="V513" t="s">
        <v>803</v>
      </c>
      <c r="W513" t="s">
        <v>753</v>
      </c>
      <c r="X513" t="s">
        <v>6898</v>
      </c>
      <c r="Y513" t="str">
        <f>"27-1023"</f>
        <v>27-1023</v>
      </c>
      <c r="Z513" t="s">
        <v>6899</v>
      </c>
      <c r="AA513">
        <v>321999</v>
      </c>
      <c r="AB513">
        <v>15</v>
      </c>
      <c r="AC513">
        <v>15</v>
      </c>
      <c r="AD513" t="s">
        <v>77</v>
      </c>
      <c r="AE513" t="s">
        <v>78</v>
      </c>
      <c r="AF513">
        <v>40</v>
      </c>
      <c r="AG513" s="3">
        <v>0.29166666666666669</v>
      </c>
      <c r="AH513" s="3">
        <v>0.64583333333333337</v>
      </c>
      <c r="AI513" s="4">
        <v>11.14</v>
      </c>
      <c r="AJ513">
        <v>16.71</v>
      </c>
      <c r="AL513" t="s">
        <v>79</v>
      </c>
      <c r="AM513" t="s">
        <v>80</v>
      </c>
      <c r="AO513" t="s">
        <v>81</v>
      </c>
      <c r="AR513" t="s">
        <v>80</v>
      </c>
      <c r="AT513" t="s">
        <v>80</v>
      </c>
      <c r="AW513" t="s">
        <v>80</v>
      </c>
      <c r="AY513" t="s">
        <v>1438</v>
      </c>
      <c r="AZ513" t="s">
        <v>6900</v>
      </c>
      <c r="BA513" t="s">
        <v>324</v>
      </c>
      <c r="BB513">
        <v>71730</v>
      </c>
      <c r="BC513" t="s">
        <v>77</v>
      </c>
    </row>
    <row r="514" spans="1:55" x14ac:dyDescent="0.25">
      <c r="A514" t="s">
        <v>2188</v>
      </c>
      <c r="B514" s="1">
        <v>43431</v>
      </c>
      <c r="C514" t="s">
        <v>60</v>
      </c>
      <c r="D514" s="2">
        <v>43376.001886574071</v>
      </c>
      <c r="E514" t="s">
        <v>61</v>
      </c>
      <c r="F514" s="1">
        <v>43466</v>
      </c>
      <c r="G514" s="1">
        <v>43646</v>
      </c>
      <c r="H514" t="s">
        <v>2189</v>
      </c>
      <c r="I514" t="s">
        <v>69</v>
      </c>
      <c r="J514" t="s">
        <v>1700</v>
      </c>
      <c r="L514" t="s">
        <v>1701</v>
      </c>
      <c r="M514" t="s">
        <v>99</v>
      </c>
      <c r="N514">
        <v>71351</v>
      </c>
      <c r="O514" t="s">
        <v>68</v>
      </c>
      <c r="Q514" t="s">
        <v>2190</v>
      </c>
      <c r="S514" t="s">
        <v>71</v>
      </c>
      <c r="T514" t="s">
        <v>223</v>
      </c>
      <c r="U514" t="s">
        <v>224</v>
      </c>
      <c r="V514" t="s">
        <v>225</v>
      </c>
      <c r="W514" t="s">
        <v>99</v>
      </c>
      <c r="X514" t="s">
        <v>2191</v>
      </c>
      <c r="Y514" t="str">
        <f>"51-3022"</f>
        <v>51-3022</v>
      </c>
      <c r="Z514" t="s">
        <v>154</v>
      </c>
      <c r="AA514">
        <v>311712</v>
      </c>
      <c r="AB514">
        <v>4</v>
      </c>
      <c r="AC514">
        <v>4</v>
      </c>
      <c r="AD514" t="s">
        <v>77</v>
      </c>
      <c r="AE514" t="s">
        <v>78</v>
      </c>
      <c r="AF514">
        <v>40</v>
      </c>
      <c r="AG514" s="3">
        <v>0.29166666666666669</v>
      </c>
      <c r="AH514" s="3">
        <v>0.66666666666666663</v>
      </c>
      <c r="AI514" s="4">
        <v>8.33</v>
      </c>
      <c r="AJ514">
        <v>12.5</v>
      </c>
      <c r="AL514" t="s">
        <v>79</v>
      </c>
      <c r="AM514" t="s">
        <v>80</v>
      </c>
      <c r="AO514" t="s">
        <v>81</v>
      </c>
      <c r="AP514" t="s">
        <v>69</v>
      </c>
      <c r="AQ514" t="s">
        <v>69</v>
      </c>
      <c r="AR514" t="s">
        <v>80</v>
      </c>
      <c r="AT514" t="s">
        <v>80</v>
      </c>
      <c r="AW514" t="s">
        <v>80</v>
      </c>
      <c r="AY514" t="s">
        <v>1701</v>
      </c>
      <c r="AZ514" t="s">
        <v>1704</v>
      </c>
      <c r="BA514" t="s">
        <v>99</v>
      </c>
      <c r="BB514">
        <v>71351</v>
      </c>
      <c r="BC514" t="s">
        <v>83</v>
      </c>
    </row>
    <row r="515" spans="1:55" x14ac:dyDescent="0.25">
      <c r="A515" t="s">
        <v>1698</v>
      </c>
      <c r="B515" s="1">
        <v>43409</v>
      </c>
      <c r="C515" t="s">
        <v>60</v>
      </c>
      <c r="D515" s="2">
        <v>43376.006805555553</v>
      </c>
      <c r="E515" t="s">
        <v>61</v>
      </c>
      <c r="F515" s="1">
        <v>43466</v>
      </c>
      <c r="G515" s="1">
        <v>43646</v>
      </c>
      <c r="H515" t="s">
        <v>1699</v>
      </c>
      <c r="J515" t="s">
        <v>1700</v>
      </c>
      <c r="L515" t="s">
        <v>1701</v>
      </c>
      <c r="M515" t="s">
        <v>99</v>
      </c>
      <c r="N515">
        <v>71351</v>
      </c>
      <c r="O515" t="s">
        <v>68</v>
      </c>
      <c r="Q515" t="s">
        <v>1702</v>
      </c>
      <c r="S515" t="s">
        <v>71</v>
      </c>
      <c r="T515" t="s">
        <v>223</v>
      </c>
      <c r="U515" t="s">
        <v>224</v>
      </c>
      <c r="V515" t="s">
        <v>225</v>
      </c>
      <c r="W515" t="s">
        <v>99</v>
      </c>
      <c r="X515" t="s">
        <v>1703</v>
      </c>
      <c r="Y515" t="str">
        <f>"51-3022"</f>
        <v>51-3022</v>
      </c>
      <c r="Z515" t="s">
        <v>154</v>
      </c>
      <c r="AA515">
        <v>311712</v>
      </c>
      <c r="AB515">
        <v>60</v>
      </c>
      <c r="AC515">
        <v>60</v>
      </c>
      <c r="AD515" t="s">
        <v>77</v>
      </c>
      <c r="AE515" t="s">
        <v>78</v>
      </c>
      <c r="AF515">
        <v>40</v>
      </c>
      <c r="AG515" s="3">
        <v>0.29166666666666669</v>
      </c>
      <c r="AH515" s="3">
        <v>0.66666666666666663</v>
      </c>
      <c r="AI515" s="4">
        <v>8.33</v>
      </c>
      <c r="AJ515">
        <v>12.5</v>
      </c>
      <c r="AL515" t="s">
        <v>79</v>
      </c>
      <c r="AM515" t="s">
        <v>80</v>
      </c>
      <c r="AO515" t="s">
        <v>81</v>
      </c>
      <c r="AR515" t="s">
        <v>80</v>
      </c>
      <c r="AT515" t="s">
        <v>80</v>
      </c>
      <c r="AW515" t="s">
        <v>71</v>
      </c>
      <c r="AX515">
        <v>1</v>
      </c>
      <c r="AY515" t="s">
        <v>1701</v>
      </c>
      <c r="AZ515" t="s">
        <v>1704</v>
      </c>
      <c r="BA515" t="s">
        <v>99</v>
      </c>
      <c r="BB515">
        <v>71351</v>
      </c>
      <c r="BC515" t="s">
        <v>83</v>
      </c>
    </row>
    <row r="516" spans="1:55" x14ac:dyDescent="0.25">
      <c r="A516" t="s">
        <v>3138</v>
      </c>
      <c r="B516" s="1">
        <v>43409</v>
      </c>
      <c r="C516" t="s">
        <v>60</v>
      </c>
      <c r="D516" s="2">
        <v>43376.002557870372</v>
      </c>
      <c r="E516" t="s">
        <v>61</v>
      </c>
      <c r="F516" s="1">
        <v>43466</v>
      </c>
      <c r="G516" s="1">
        <v>43661</v>
      </c>
      <c r="H516" t="s">
        <v>3139</v>
      </c>
      <c r="I516" t="s">
        <v>69</v>
      </c>
      <c r="J516" t="s">
        <v>3140</v>
      </c>
      <c r="K516" t="s">
        <v>3141</v>
      </c>
      <c r="L516" t="s">
        <v>2152</v>
      </c>
      <c r="M516" t="s">
        <v>99</v>
      </c>
      <c r="N516">
        <v>70527</v>
      </c>
      <c r="O516" t="s">
        <v>68</v>
      </c>
      <c r="P516" t="s">
        <v>2153</v>
      </c>
      <c r="Q516" t="s">
        <v>3142</v>
      </c>
      <c r="S516" t="s">
        <v>71</v>
      </c>
      <c r="T516" t="s">
        <v>223</v>
      </c>
      <c r="U516" t="s">
        <v>534</v>
      </c>
      <c r="V516" t="s">
        <v>225</v>
      </c>
      <c r="W516" t="s">
        <v>99</v>
      </c>
      <c r="X516" t="s">
        <v>287</v>
      </c>
      <c r="Y516" t="str">
        <f>"51-3022"</f>
        <v>51-3022</v>
      </c>
      <c r="Z516" t="s">
        <v>154</v>
      </c>
      <c r="AA516">
        <v>311712</v>
      </c>
      <c r="AB516">
        <v>50</v>
      </c>
      <c r="AC516">
        <v>50</v>
      </c>
      <c r="AD516" t="s">
        <v>77</v>
      </c>
      <c r="AE516" t="s">
        <v>78</v>
      </c>
      <c r="AF516">
        <v>40</v>
      </c>
      <c r="AG516" s="3">
        <v>0.29166666666666669</v>
      </c>
      <c r="AH516" s="3">
        <v>0.66666666666666663</v>
      </c>
      <c r="AI516" s="4">
        <v>8.33</v>
      </c>
      <c r="AJ516">
        <v>12.5</v>
      </c>
      <c r="AL516" t="s">
        <v>79</v>
      </c>
      <c r="AM516" t="s">
        <v>80</v>
      </c>
      <c r="AO516" t="s">
        <v>81</v>
      </c>
      <c r="AP516" t="s">
        <v>69</v>
      </c>
      <c r="AQ516" t="s">
        <v>69</v>
      </c>
      <c r="AR516" t="s">
        <v>80</v>
      </c>
      <c r="AT516" t="s">
        <v>80</v>
      </c>
      <c r="AW516" t="s">
        <v>71</v>
      </c>
      <c r="AX516">
        <v>3</v>
      </c>
      <c r="AY516" t="s">
        <v>2152</v>
      </c>
      <c r="AZ516" t="s">
        <v>2153</v>
      </c>
      <c r="BA516" t="s">
        <v>99</v>
      </c>
      <c r="BB516">
        <v>70526</v>
      </c>
      <c r="BC516" t="s">
        <v>77</v>
      </c>
    </row>
    <row r="517" spans="1:55" x14ac:dyDescent="0.25">
      <c r="A517" t="s">
        <v>3019</v>
      </c>
      <c r="B517" s="1">
        <v>43419</v>
      </c>
      <c r="C517" t="s">
        <v>60</v>
      </c>
      <c r="D517" s="2">
        <v>43376.003298611111</v>
      </c>
      <c r="E517" t="s">
        <v>61</v>
      </c>
      <c r="F517" s="1">
        <v>43466</v>
      </c>
      <c r="G517" s="1">
        <v>43677</v>
      </c>
      <c r="H517" t="s">
        <v>3020</v>
      </c>
      <c r="J517" t="s">
        <v>3021</v>
      </c>
      <c r="L517" t="s">
        <v>282</v>
      </c>
      <c r="M517" t="s">
        <v>99</v>
      </c>
      <c r="N517">
        <v>70515</v>
      </c>
      <c r="O517" t="s">
        <v>68</v>
      </c>
      <c r="Q517" t="s">
        <v>3022</v>
      </c>
      <c r="S517" t="s">
        <v>71</v>
      </c>
      <c r="T517" t="s">
        <v>223</v>
      </c>
      <c r="U517" t="s">
        <v>224</v>
      </c>
      <c r="V517" t="s">
        <v>225</v>
      </c>
      <c r="W517" t="s">
        <v>99</v>
      </c>
      <c r="X517" t="s">
        <v>287</v>
      </c>
      <c r="Y517" t="str">
        <f>"51-3022"</f>
        <v>51-3022</v>
      </c>
      <c r="Z517" t="s">
        <v>154</v>
      </c>
      <c r="AA517">
        <v>311710</v>
      </c>
      <c r="AB517">
        <v>120</v>
      </c>
      <c r="AC517">
        <v>120</v>
      </c>
      <c r="AD517" t="s">
        <v>77</v>
      </c>
      <c r="AE517" t="s">
        <v>78</v>
      </c>
      <c r="AF517">
        <v>35</v>
      </c>
      <c r="AG517" s="3">
        <v>0.33333333333333331</v>
      </c>
      <c r="AH517" s="3">
        <v>0.66666666666666663</v>
      </c>
      <c r="AI517" s="4">
        <v>8.33</v>
      </c>
      <c r="AJ517">
        <v>12.5</v>
      </c>
      <c r="AL517" t="s">
        <v>79</v>
      </c>
      <c r="AM517" t="s">
        <v>80</v>
      </c>
      <c r="AO517" t="s">
        <v>81</v>
      </c>
      <c r="AR517" t="s">
        <v>80</v>
      </c>
      <c r="AT517" t="s">
        <v>80</v>
      </c>
      <c r="AW517" t="s">
        <v>71</v>
      </c>
      <c r="AX517">
        <v>1</v>
      </c>
      <c r="AY517" t="s">
        <v>282</v>
      </c>
      <c r="AZ517" t="s">
        <v>3023</v>
      </c>
      <c r="BA517" t="s">
        <v>99</v>
      </c>
      <c r="BB517">
        <v>70515</v>
      </c>
      <c r="BC517" t="s">
        <v>83</v>
      </c>
    </row>
    <row r="518" spans="1:55" x14ac:dyDescent="0.25">
      <c r="A518" t="s">
        <v>5666</v>
      </c>
      <c r="B518" s="1">
        <v>43440</v>
      </c>
      <c r="C518" t="s">
        <v>60</v>
      </c>
      <c r="D518" s="2">
        <v>43406.665312500001</v>
      </c>
      <c r="E518" t="s">
        <v>757</v>
      </c>
      <c r="F518" s="1">
        <v>43493</v>
      </c>
      <c r="G518" s="1">
        <v>43766</v>
      </c>
      <c r="H518" t="s">
        <v>5667</v>
      </c>
      <c r="J518" t="s">
        <v>5668</v>
      </c>
      <c r="K518" t="s">
        <v>5669</v>
      </c>
      <c r="L518" t="s">
        <v>5670</v>
      </c>
      <c r="M518" t="s">
        <v>303</v>
      </c>
      <c r="N518">
        <v>94538</v>
      </c>
      <c r="O518" t="s">
        <v>68</v>
      </c>
      <c r="Q518" t="s">
        <v>5671</v>
      </c>
      <c r="S518" t="s">
        <v>71</v>
      </c>
      <c r="T518" t="s">
        <v>1522</v>
      </c>
      <c r="U518" t="s">
        <v>1523</v>
      </c>
      <c r="V518" t="s">
        <v>1524</v>
      </c>
      <c r="W518" t="s">
        <v>753</v>
      </c>
      <c r="X518" t="s">
        <v>830</v>
      </c>
      <c r="Y518" t="str">
        <f>"37-3011"</f>
        <v>37-3011</v>
      </c>
      <c r="Z518" t="s">
        <v>454</v>
      </c>
      <c r="AA518">
        <v>561730</v>
      </c>
      <c r="AB518">
        <v>30</v>
      </c>
      <c r="AC518">
        <v>30</v>
      </c>
      <c r="AD518" t="s">
        <v>77</v>
      </c>
      <c r="AE518" t="s">
        <v>96</v>
      </c>
      <c r="AF518">
        <v>40</v>
      </c>
      <c r="AG518" s="3">
        <v>0.27083333333333331</v>
      </c>
      <c r="AH518" s="3">
        <v>0.625</v>
      </c>
      <c r="AI518" s="4">
        <v>17.95</v>
      </c>
      <c r="AJ518">
        <v>26.93</v>
      </c>
      <c r="AK518">
        <v>26.93</v>
      </c>
      <c r="AL518" t="s">
        <v>79</v>
      </c>
      <c r="AM518" t="s">
        <v>80</v>
      </c>
      <c r="AO518" t="s">
        <v>81</v>
      </c>
      <c r="AR518" t="s">
        <v>80</v>
      </c>
      <c r="AT518" t="s">
        <v>80</v>
      </c>
      <c r="AW518" t="s">
        <v>80</v>
      </c>
      <c r="AY518" t="s">
        <v>5670</v>
      </c>
      <c r="AZ518" t="s">
        <v>5672</v>
      </c>
      <c r="BA518" t="s">
        <v>303</v>
      </c>
      <c r="BB518">
        <v>94538</v>
      </c>
      <c r="BC518" t="s">
        <v>77</v>
      </c>
    </row>
    <row r="519" spans="1:55" x14ac:dyDescent="0.25">
      <c r="A519" t="s">
        <v>5974</v>
      </c>
      <c r="B519" s="1">
        <v>43413</v>
      </c>
      <c r="C519" t="s">
        <v>60</v>
      </c>
      <c r="D519" s="2">
        <v>43364.573680555557</v>
      </c>
      <c r="E519" t="s">
        <v>130</v>
      </c>
      <c r="F519" s="1">
        <v>43449</v>
      </c>
      <c r="G519" s="1">
        <v>43753</v>
      </c>
      <c r="H519" t="s">
        <v>5975</v>
      </c>
      <c r="J519" t="s">
        <v>5976</v>
      </c>
      <c r="K519" t="s">
        <v>5977</v>
      </c>
      <c r="L519" t="s">
        <v>5978</v>
      </c>
      <c r="M519" t="s">
        <v>147</v>
      </c>
      <c r="N519">
        <v>98595</v>
      </c>
      <c r="O519" t="s">
        <v>68</v>
      </c>
      <c r="Q519" t="s">
        <v>5979</v>
      </c>
      <c r="S519" t="s">
        <v>71</v>
      </c>
      <c r="T519" t="s">
        <v>149</v>
      </c>
      <c r="U519" t="s">
        <v>150</v>
      </c>
      <c r="V519" t="s">
        <v>151</v>
      </c>
      <c r="W519" t="s">
        <v>152</v>
      </c>
      <c r="X519" t="s">
        <v>153</v>
      </c>
      <c r="Y519" t="str">
        <f>"51-3022"</f>
        <v>51-3022</v>
      </c>
      <c r="Z519" t="s">
        <v>154</v>
      </c>
      <c r="AA519">
        <v>311712</v>
      </c>
      <c r="AB519">
        <v>100</v>
      </c>
      <c r="AC519">
        <v>98</v>
      </c>
      <c r="AD519" t="s">
        <v>77</v>
      </c>
      <c r="AE519" t="s">
        <v>96</v>
      </c>
      <c r="AF519">
        <v>40</v>
      </c>
      <c r="AG519" s="3">
        <v>0.25</v>
      </c>
      <c r="AH519" s="3">
        <v>0.91666666666666663</v>
      </c>
      <c r="AI519" s="4">
        <v>12.95</v>
      </c>
      <c r="AJ519">
        <v>19.43</v>
      </c>
      <c r="AL519" t="s">
        <v>79</v>
      </c>
      <c r="AM519" t="s">
        <v>80</v>
      </c>
      <c r="AO519" t="s">
        <v>173</v>
      </c>
      <c r="AR519" t="s">
        <v>80</v>
      </c>
      <c r="AT519" t="s">
        <v>80</v>
      </c>
      <c r="AW519" t="s">
        <v>80</v>
      </c>
      <c r="AY519" t="s">
        <v>5978</v>
      </c>
      <c r="AZ519" t="s">
        <v>5980</v>
      </c>
      <c r="BA519" t="s">
        <v>147</v>
      </c>
      <c r="BB519">
        <v>98595</v>
      </c>
      <c r="BC519" t="s">
        <v>83</v>
      </c>
    </row>
    <row r="520" spans="1:55" x14ac:dyDescent="0.25">
      <c r="A520" t="s">
        <v>3850</v>
      </c>
      <c r="B520" s="1">
        <v>43460</v>
      </c>
      <c r="C520" t="s">
        <v>60</v>
      </c>
      <c r="D520" s="2">
        <v>43435.00271990741</v>
      </c>
      <c r="E520" t="s">
        <v>85</v>
      </c>
      <c r="H520" t="s">
        <v>3851</v>
      </c>
      <c r="J520" t="s">
        <v>3852</v>
      </c>
      <c r="L520" t="s">
        <v>3853</v>
      </c>
      <c r="M520" t="s">
        <v>773</v>
      </c>
      <c r="N520">
        <v>7719</v>
      </c>
      <c r="O520" t="s">
        <v>68</v>
      </c>
      <c r="Q520" t="s">
        <v>3854</v>
      </c>
      <c r="S520" t="s">
        <v>71</v>
      </c>
      <c r="T520" t="s">
        <v>793</v>
      </c>
      <c r="U520" t="s">
        <v>868</v>
      </c>
      <c r="V520" t="s">
        <v>184</v>
      </c>
      <c r="W520" t="s">
        <v>90</v>
      </c>
      <c r="X520" t="s">
        <v>3855</v>
      </c>
      <c r="Y520" t="str">
        <f>"37-3011"</f>
        <v>37-3011</v>
      </c>
      <c r="Z520" t="s">
        <v>454</v>
      </c>
      <c r="AA520">
        <v>561730</v>
      </c>
      <c r="AB520">
        <v>20</v>
      </c>
      <c r="AD520" t="s">
        <v>77</v>
      </c>
      <c r="AE520" t="s">
        <v>78</v>
      </c>
      <c r="AF520">
        <v>35</v>
      </c>
      <c r="AG520" s="3">
        <v>0.3125</v>
      </c>
      <c r="AH520" s="3">
        <v>0.70833333333333337</v>
      </c>
      <c r="AI520" s="4">
        <v>16.809999999999999</v>
      </c>
      <c r="AJ520">
        <v>25.22</v>
      </c>
      <c r="AL520" t="s">
        <v>79</v>
      </c>
      <c r="AM520" t="s">
        <v>80</v>
      </c>
      <c r="AO520" t="s">
        <v>81</v>
      </c>
      <c r="AR520" t="s">
        <v>80</v>
      </c>
      <c r="AT520" t="s">
        <v>80</v>
      </c>
      <c r="AW520" t="s">
        <v>80</v>
      </c>
      <c r="AY520" t="s">
        <v>3853</v>
      </c>
      <c r="AZ520" t="s">
        <v>3407</v>
      </c>
      <c r="BA520" t="s">
        <v>773</v>
      </c>
      <c r="BB520">
        <v>7719</v>
      </c>
      <c r="BC520" t="s">
        <v>77</v>
      </c>
    </row>
    <row r="521" spans="1:55" x14ac:dyDescent="0.25">
      <c r="A521" t="s">
        <v>7065</v>
      </c>
      <c r="B521" s="1">
        <v>43399</v>
      </c>
      <c r="C521" t="s">
        <v>60</v>
      </c>
      <c r="D521" s="2">
        <v>43376.001423611109</v>
      </c>
      <c r="E521" t="s">
        <v>61</v>
      </c>
      <c r="F521" s="1">
        <v>43466</v>
      </c>
      <c r="G521" s="1">
        <v>43661</v>
      </c>
      <c r="H521" t="s">
        <v>7066</v>
      </c>
      <c r="I521" t="s">
        <v>69</v>
      </c>
      <c r="J521" t="s">
        <v>7067</v>
      </c>
      <c r="K521" t="s">
        <v>7068</v>
      </c>
      <c r="L521" t="s">
        <v>2152</v>
      </c>
      <c r="M521" t="s">
        <v>99</v>
      </c>
      <c r="N521">
        <v>70526</v>
      </c>
      <c r="O521" t="s">
        <v>68</v>
      </c>
      <c r="Q521" t="s">
        <v>7069</v>
      </c>
      <c r="S521" t="s">
        <v>71</v>
      </c>
      <c r="T521" t="s">
        <v>223</v>
      </c>
      <c r="U521" t="s">
        <v>224</v>
      </c>
      <c r="V521" t="s">
        <v>225</v>
      </c>
      <c r="W521" t="s">
        <v>99</v>
      </c>
      <c r="X521" t="s">
        <v>1703</v>
      </c>
      <c r="Y521" t="str">
        <f>"51-3022"</f>
        <v>51-3022</v>
      </c>
      <c r="Z521" t="s">
        <v>154</v>
      </c>
      <c r="AA521">
        <v>311712</v>
      </c>
      <c r="AB521">
        <v>100</v>
      </c>
      <c r="AC521">
        <v>100</v>
      </c>
      <c r="AD521" t="s">
        <v>77</v>
      </c>
      <c r="AE521" t="s">
        <v>78</v>
      </c>
      <c r="AF521">
        <v>40</v>
      </c>
      <c r="AG521" s="3">
        <v>0.29166666666666669</v>
      </c>
      <c r="AH521" s="3">
        <v>0.66666666666666663</v>
      </c>
      <c r="AI521" s="4">
        <v>8.33</v>
      </c>
      <c r="AJ521">
        <v>12.5</v>
      </c>
      <c r="AL521" t="s">
        <v>79</v>
      </c>
      <c r="AM521" t="s">
        <v>80</v>
      </c>
      <c r="AO521" t="s">
        <v>81</v>
      </c>
      <c r="AR521" t="s">
        <v>80</v>
      </c>
      <c r="AT521" t="s">
        <v>80</v>
      </c>
      <c r="AW521" t="s">
        <v>71</v>
      </c>
      <c r="AX521">
        <v>3</v>
      </c>
      <c r="AY521" t="s">
        <v>2152</v>
      </c>
      <c r="AZ521" t="s">
        <v>3023</v>
      </c>
      <c r="BA521" t="s">
        <v>99</v>
      </c>
      <c r="BB521">
        <v>70526</v>
      </c>
      <c r="BC521" t="s">
        <v>83</v>
      </c>
    </row>
    <row r="522" spans="1:55" x14ac:dyDescent="0.25">
      <c r="A522" t="s">
        <v>2969</v>
      </c>
      <c r="B522" s="1">
        <v>43403</v>
      </c>
      <c r="C522" t="s">
        <v>60</v>
      </c>
      <c r="D522" s="2">
        <v>43376.00372685185</v>
      </c>
      <c r="E522" t="s">
        <v>61</v>
      </c>
      <c r="F522" s="1">
        <v>43466</v>
      </c>
      <c r="G522" s="1">
        <v>43646</v>
      </c>
      <c r="H522" t="s">
        <v>2970</v>
      </c>
      <c r="J522" t="s">
        <v>2971</v>
      </c>
      <c r="K522" t="s">
        <v>2972</v>
      </c>
      <c r="L522" t="s">
        <v>2973</v>
      </c>
      <c r="M522" t="s">
        <v>99</v>
      </c>
      <c r="N522">
        <v>71327</v>
      </c>
      <c r="O522" t="s">
        <v>68</v>
      </c>
      <c r="Q522" t="s">
        <v>2974</v>
      </c>
      <c r="S522" t="s">
        <v>71</v>
      </c>
      <c r="T522" t="s">
        <v>223</v>
      </c>
      <c r="U522" t="s">
        <v>224</v>
      </c>
      <c r="V522" t="s">
        <v>225</v>
      </c>
      <c r="W522" t="s">
        <v>99</v>
      </c>
      <c r="X522" t="s">
        <v>153</v>
      </c>
      <c r="Y522" t="str">
        <f>"51-3022"</f>
        <v>51-3022</v>
      </c>
      <c r="Z522" t="s">
        <v>154</v>
      </c>
      <c r="AA522">
        <v>311712</v>
      </c>
      <c r="AB522">
        <v>6</v>
      </c>
      <c r="AC522">
        <v>6</v>
      </c>
      <c r="AD522" t="s">
        <v>77</v>
      </c>
      <c r="AE522" t="s">
        <v>78</v>
      </c>
      <c r="AF522">
        <v>35</v>
      </c>
      <c r="AG522" s="3">
        <v>0.33333333333333331</v>
      </c>
      <c r="AH522" s="3">
        <v>0.66666666666666663</v>
      </c>
      <c r="AI522" s="4">
        <v>8.33</v>
      </c>
      <c r="AJ522">
        <v>12.5</v>
      </c>
      <c r="AL522" t="s">
        <v>79</v>
      </c>
      <c r="AM522" t="s">
        <v>80</v>
      </c>
      <c r="AO522" t="s">
        <v>81</v>
      </c>
      <c r="AP522" t="s">
        <v>69</v>
      </c>
      <c r="AR522" t="s">
        <v>80</v>
      </c>
      <c r="AT522" t="s">
        <v>80</v>
      </c>
      <c r="AW522" t="s">
        <v>71</v>
      </c>
      <c r="AX522">
        <v>1</v>
      </c>
      <c r="AY522" t="s">
        <v>2973</v>
      </c>
      <c r="AZ522" t="s">
        <v>1704</v>
      </c>
      <c r="BA522" t="s">
        <v>99</v>
      </c>
      <c r="BB522">
        <v>71327</v>
      </c>
      <c r="BC522" t="s">
        <v>77</v>
      </c>
    </row>
    <row r="523" spans="1:55" x14ac:dyDescent="0.25">
      <c r="A523" t="s">
        <v>2962</v>
      </c>
      <c r="B523" s="1">
        <v>43403</v>
      </c>
      <c r="C523" t="s">
        <v>60</v>
      </c>
      <c r="D523" s="2">
        <v>43376.006041666667</v>
      </c>
      <c r="E523" t="s">
        <v>61</v>
      </c>
      <c r="F523" s="1">
        <v>43466</v>
      </c>
      <c r="G523" s="1">
        <v>43647</v>
      </c>
      <c r="H523" t="s">
        <v>2963</v>
      </c>
      <c r="I523" t="s">
        <v>69</v>
      </c>
      <c r="J523" t="s">
        <v>2964</v>
      </c>
      <c r="K523" t="s">
        <v>2965</v>
      </c>
      <c r="L523" t="s">
        <v>2966</v>
      </c>
      <c r="M523" t="s">
        <v>99</v>
      </c>
      <c r="N523">
        <v>70517</v>
      </c>
      <c r="O523" t="s">
        <v>68</v>
      </c>
      <c r="P523" t="s">
        <v>69</v>
      </c>
      <c r="Q523" t="s">
        <v>2967</v>
      </c>
      <c r="S523" t="s">
        <v>71</v>
      </c>
      <c r="T523" t="s">
        <v>223</v>
      </c>
      <c r="U523" t="s">
        <v>224</v>
      </c>
      <c r="V523" t="s">
        <v>225</v>
      </c>
      <c r="W523" t="s">
        <v>99</v>
      </c>
      <c r="X523" t="s">
        <v>287</v>
      </c>
      <c r="Y523" t="str">
        <f>"51-3022"</f>
        <v>51-3022</v>
      </c>
      <c r="Z523" t="s">
        <v>154</v>
      </c>
      <c r="AA523">
        <v>311710</v>
      </c>
      <c r="AB523">
        <v>11</v>
      </c>
      <c r="AC523">
        <v>11</v>
      </c>
      <c r="AD523" t="s">
        <v>77</v>
      </c>
      <c r="AE523" t="s">
        <v>78</v>
      </c>
      <c r="AF523">
        <v>35</v>
      </c>
      <c r="AG523" s="3">
        <v>0.20833333333333334</v>
      </c>
      <c r="AH523" s="3">
        <v>0.54166666666666663</v>
      </c>
      <c r="AI523" s="4">
        <v>8.33</v>
      </c>
      <c r="AJ523">
        <v>12.5</v>
      </c>
      <c r="AL523" t="s">
        <v>79</v>
      </c>
      <c r="AM523" t="s">
        <v>80</v>
      </c>
      <c r="AO523" t="s">
        <v>81</v>
      </c>
      <c r="AP523" t="s">
        <v>69</v>
      </c>
      <c r="AQ523" t="s">
        <v>69</v>
      </c>
      <c r="AR523" t="s">
        <v>80</v>
      </c>
      <c r="AT523" t="s">
        <v>80</v>
      </c>
      <c r="AW523" t="s">
        <v>80</v>
      </c>
      <c r="AY523" t="s">
        <v>2966</v>
      </c>
      <c r="AZ523" t="s">
        <v>2968</v>
      </c>
      <c r="BA523" t="s">
        <v>99</v>
      </c>
      <c r="BB523">
        <v>70517</v>
      </c>
      <c r="BC523" t="s">
        <v>77</v>
      </c>
    </row>
    <row r="524" spans="1:55" x14ac:dyDescent="0.25">
      <c r="A524" t="s">
        <v>1895</v>
      </c>
      <c r="B524" s="1">
        <v>43419</v>
      </c>
      <c r="C524" t="s">
        <v>60</v>
      </c>
      <c r="D524" s="2">
        <v>43389.444884259261</v>
      </c>
      <c r="E524" t="s">
        <v>130</v>
      </c>
      <c r="F524" s="1">
        <v>43479</v>
      </c>
      <c r="G524" s="1">
        <v>43782</v>
      </c>
      <c r="H524" t="s">
        <v>1896</v>
      </c>
      <c r="I524" t="s">
        <v>69</v>
      </c>
      <c r="J524" t="s">
        <v>1897</v>
      </c>
      <c r="K524" t="s">
        <v>1898</v>
      </c>
      <c r="L524" t="s">
        <v>1899</v>
      </c>
      <c r="M524" t="s">
        <v>99</v>
      </c>
      <c r="N524">
        <v>70815</v>
      </c>
      <c r="O524" t="s">
        <v>68</v>
      </c>
      <c r="P524" t="s">
        <v>69</v>
      </c>
      <c r="Q524" t="s">
        <v>1900</v>
      </c>
      <c r="S524" t="s">
        <v>71</v>
      </c>
      <c r="T524" t="s">
        <v>182</v>
      </c>
      <c r="U524" t="s">
        <v>1042</v>
      </c>
      <c r="V524" t="s">
        <v>184</v>
      </c>
      <c r="W524" t="s">
        <v>90</v>
      </c>
      <c r="X524" t="s">
        <v>754</v>
      </c>
      <c r="Y524" t="str">
        <f>"37-3011"</f>
        <v>37-3011</v>
      </c>
      <c r="Z524" t="s">
        <v>454</v>
      </c>
      <c r="AA524">
        <v>561730</v>
      </c>
      <c r="AB524">
        <v>42</v>
      </c>
      <c r="AC524">
        <v>40</v>
      </c>
      <c r="AD524" t="s">
        <v>77</v>
      </c>
      <c r="AE524" t="s">
        <v>96</v>
      </c>
      <c r="AF524">
        <v>40</v>
      </c>
      <c r="AG524" s="3">
        <v>0.29166666666666669</v>
      </c>
      <c r="AH524" s="3">
        <v>0.72916666666666663</v>
      </c>
      <c r="AI524" s="4">
        <v>13.42</v>
      </c>
      <c r="AJ524">
        <v>20.13</v>
      </c>
      <c r="AL524" t="s">
        <v>79</v>
      </c>
      <c r="AM524" t="s">
        <v>80</v>
      </c>
      <c r="AO524" t="s">
        <v>81</v>
      </c>
      <c r="AP524" t="s">
        <v>69</v>
      </c>
      <c r="AQ524" t="s">
        <v>69</v>
      </c>
      <c r="AR524" t="s">
        <v>80</v>
      </c>
      <c r="AT524" t="s">
        <v>80</v>
      </c>
      <c r="AW524" t="s">
        <v>80</v>
      </c>
      <c r="AY524" t="s">
        <v>1899</v>
      </c>
      <c r="AZ524" t="s">
        <v>98</v>
      </c>
      <c r="BA524" t="s">
        <v>99</v>
      </c>
      <c r="BB524">
        <v>70815</v>
      </c>
      <c r="BC524" t="s">
        <v>77</v>
      </c>
    </row>
    <row r="525" spans="1:55" x14ac:dyDescent="0.25">
      <c r="A525" t="s">
        <v>5084</v>
      </c>
      <c r="B525" s="1">
        <v>43411</v>
      </c>
      <c r="C525" t="s">
        <v>60</v>
      </c>
      <c r="D525" s="2">
        <v>43376.545381944445</v>
      </c>
      <c r="E525" t="s">
        <v>61</v>
      </c>
      <c r="F525" s="1">
        <v>43466</v>
      </c>
      <c r="G525" s="1">
        <v>43770</v>
      </c>
      <c r="H525" t="s">
        <v>5085</v>
      </c>
      <c r="J525" t="s">
        <v>5086</v>
      </c>
      <c r="L525" t="s">
        <v>5087</v>
      </c>
      <c r="M525" t="s">
        <v>303</v>
      </c>
      <c r="N525">
        <v>90274</v>
      </c>
      <c r="O525" t="s">
        <v>68</v>
      </c>
      <c r="P525" t="s">
        <v>69</v>
      </c>
      <c r="Q525" t="s">
        <v>5088</v>
      </c>
      <c r="S525" t="s">
        <v>71</v>
      </c>
      <c r="T525" t="s">
        <v>1762</v>
      </c>
      <c r="U525" t="s">
        <v>1763</v>
      </c>
      <c r="V525" t="s">
        <v>1764</v>
      </c>
      <c r="W525" t="s">
        <v>303</v>
      </c>
      <c r="X525" t="s">
        <v>604</v>
      </c>
      <c r="Y525" t="str">
        <f>"39-2021"</f>
        <v>39-2021</v>
      </c>
      <c r="Z525" t="s">
        <v>338</v>
      </c>
      <c r="AA525">
        <v>711219</v>
      </c>
      <c r="AB525">
        <v>5</v>
      </c>
      <c r="AC525">
        <v>5</v>
      </c>
      <c r="AD525" t="s">
        <v>77</v>
      </c>
      <c r="AE525" t="s">
        <v>96</v>
      </c>
      <c r="AF525">
        <v>40</v>
      </c>
      <c r="AG525" s="3">
        <v>0.375</v>
      </c>
      <c r="AH525" s="3">
        <v>0.70833333333333337</v>
      </c>
      <c r="AI525" s="4">
        <v>15.15</v>
      </c>
      <c r="AJ525">
        <v>22.73</v>
      </c>
      <c r="AK525">
        <v>22.73</v>
      </c>
      <c r="AL525" t="s">
        <v>79</v>
      </c>
      <c r="AM525" t="s">
        <v>80</v>
      </c>
      <c r="AO525" t="s">
        <v>81</v>
      </c>
      <c r="AP525" t="s">
        <v>69</v>
      </c>
      <c r="AQ525" t="s">
        <v>69</v>
      </c>
      <c r="AR525" t="s">
        <v>80</v>
      </c>
      <c r="AT525" t="s">
        <v>80</v>
      </c>
      <c r="AW525" t="s">
        <v>71</v>
      </c>
      <c r="AX525">
        <v>1</v>
      </c>
      <c r="AY525" t="s">
        <v>605</v>
      </c>
      <c r="AZ525" t="s">
        <v>606</v>
      </c>
      <c r="BA525" t="s">
        <v>303</v>
      </c>
      <c r="BB525">
        <v>92274</v>
      </c>
      <c r="BC525" t="s">
        <v>77</v>
      </c>
    </row>
    <row r="526" spans="1:55" x14ac:dyDescent="0.25">
      <c r="A526" t="s">
        <v>2941</v>
      </c>
      <c r="B526" s="1">
        <v>43409</v>
      </c>
      <c r="C526" t="s">
        <v>60</v>
      </c>
      <c r="D526" s="2">
        <v>43376.480393518519</v>
      </c>
      <c r="E526" t="s">
        <v>61</v>
      </c>
      <c r="F526" s="1">
        <v>43466</v>
      </c>
      <c r="G526" s="1">
        <v>43770</v>
      </c>
      <c r="H526" t="s">
        <v>2942</v>
      </c>
      <c r="I526" t="s">
        <v>2943</v>
      </c>
      <c r="J526" t="s">
        <v>2944</v>
      </c>
      <c r="L526" t="s">
        <v>2945</v>
      </c>
      <c r="M526" t="s">
        <v>303</v>
      </c>
      <c r="N526">
        <v>91307</v>
      </c>
      <c r="O526" t="s">
        <v>68</v>
      </c>
      <c r="P526" t="s">
        <v>69</v>
      </c>
      <c r="Q526" t="s">
        <v>2946</v>
      </c>
      <c r="S526" t="s">
        <v>71</v>
      </c>
      <c r="T526" t="s">
        <v>1762</v>
      </c>
      <c r="U526" t="s">
        <v>1763</v>
      </c>
      <c r="V526" t="s">
        <v>1764</v>
      </c>
      <c r="W526" t="s">
        <v>303</v>
      </c>
      <c r="X526" t="s">
        <v>604</v>
      </c>
      <c r="Y526" t="str">
        <f>"39-2021"</f>
        <v>39-2021</v>
      </c>
      <c r="Z526" t="s">
        <v>338</v>
      </c>
      <c r="AA526">
        <v>711219</v>
      </c>
      <c r="AB526">
        <v>6</v>
      </c>
      <c r="AC526">
        <v>6</v>
      </c>
      <c r="AD526" t="s">
        <v>77</v>
      </c>
      <c r="AE526" t="s">
        <v>96</v>
      </c>
      <c r="AF526">
        <v>40</v>
      </c>
      <c r="AG526" s="3">
        <v>0.33333333333333331</v>
      </c>
      <c r="AH526" s="3">
        <v>0.75</v>
      </c>
      <c r="AI526" s="4">
        <v>15.15</v>
      </c>
      <c r="AJ526">
        <v>22.73</v>
      </c>
      <c r="AK526">
        <v>22.73</v>
      </c>
      <c r="AL526" t="s">
        <v>79</v>
      </c>
      <c r="AM526" t="s">
        <v>80</v>
      </c>
      <c r="AO526" t="s">
        <v>81</v>
      </c>
      <c r="AP526" t="s">
        <v>69</v>
      </c>
      <c r="AQ526" t="s">
        <v>69</v>
      </c>
      <c r="AR526" t="s">
        <v>80</v>
      </c>
      <c r="AT526" t="s">
        <v>80</v>
      </c>
      <c r="AW526" t="s">
        <v>71</v>
      </c>
      <c r="AX526">
        <v>1</v>
      </c>
      <c r="AY526" t="s">
        <v>605</v>
      </c>
      <c r="AZ526" t="s">
        <v>606</v>
      </c>
      <c r="BA526" t="s">
        <v>303</v>
      </c>
      <c r="BB526">
        <v>92274</v>
      </c>
      <c r="BC526" t="s">
        <v>77</v>
      </c>
    </row>
    <row r="527" spans="1:55" x14ac:dyDescent="0.25">
      <c r="A527" t="s">
        <v>1200</v>
      </c>
      <c r="B527" s="1">
        <v>43438</v>
      </c>
      <c r="C527" t="s">
        <v>60</v>
      </c>
      <c r="D527" s="2">
        <v>43407.000023148146</v>
      </c>
      <c r="E527" t="s">
        <v>61</v>
      </c>
      <c r="F527" s="1">
        <v>43497</v>
      </c>
      <c r="G527" s="1">
        <v>43800</v>
      </c>
      <c r="H527" t="s">
        <v>1201</v>
      </c>
      <c r="J527" t="s">
        <v>1202</v>
      </c>
      <c r="L527" t="s">
        <v>1203</v>
      </c>
      <c r="M527" t="s">
        <v>753</v>
      </c>
      <c r="N527">
        <v>23451</v>
      </c>
      <c r="O527" t="s">
        <v>68</v>
      </c>
      <c r="Q527" t="s">
        <v>1204</v>
      </c>
      <c r="S527" t="s">
        <v>71</v>
      </c>
      <c r="T527" t="s">
        <v>836</v>
      </c>
      <c r="U527" t="s">
        <v>837</v>
      </c>
      <c r="V527" t="s">
        <v>838</v>
      </c>
      <c r="W527" t="s">
        <v>753</v>
      </c>
      <c r="X527" t="s">
        <v>754</v>
      </c>
      <c r="Y527" t="str">
        <f>"37-3011"</f>
        <v>37-3011</v>
      </c>
      <c r="Z527" t="s">
        <v>454</v>
      </c>
      <c r="AA527">
        <v>561730</v>
      </c>
      <c r="AB527">
        <v>15</v>
      </c>
      <c r="AC527">
        <v>15</v>
      </c>
      <c r="AD527" t="s">
        <v>77</v>
      </c>
      <c r="AE527" t="s">
        <v>78</v>
      </c>
      <c r="AF527">
        <v>35</v>
      </c>
      <c r="AG527" s="3">
        <v>0.33333333333333331</v>
      </c>
      <c r="AH527" s="3">
        <v>0.75</v>
      </c>
      <c r="AI527" s="4">
        <v>12.46</v>
      </c>
      <c r="AJ527">
        <v>18.690000000000001</v>
      </c>
      <c r="AL527" t="s">
        <v>79</v>
      </c>
      <c r="AM527" t="s">
        <v>80</v>
      </c>
      <c r="AO527" t="s">
        <v>81</v>
      </c>
      <c r="AR527" t="s">
        <v>80</v>
      </c>
      <c r="AT527" t="s">
        <v>80</v>
      </c>
      <c r="AW527" t="s">
        <v>71</v>
      </c>
      <c r="AX527">
        <v>3</v>
      </c>
      <c r="AY527" t="s">
        <v>1203</v>
      </c>
      <c r="AZ527" t="s">
        <v>1205</v>
      </c>
      <c r="BA527" t="s">
        <v>753</v>
      </c>
      <c r="BB527">
        <v>23451</v>
      </c>
      <c r="BC527" t="s">
        <v>77</v>
      </c>
    </row>
    <row r="528" spans="1:55" x14ac:dyDescent="0.25">
      <c r="A528" t="s">
        <v>3841</v>
      </c>
      <c r="B528" s="1">
        <v>43455</v>
      </c>
      <c r="C528" t="s">
        <v>60</v>
      </c>
      <c r="D528" s="2">
        <v>43430.653784722221</v>
      </c>
      <c r="E528" t="s">
        <v>85</v>
      </c>
      <c r="H528" t="s">
        <v>3842</v>
      </c>
      <c r="I528" t="s">
        <v>3843</v>
      </c>
      <c r="J528" t="s">
        <v>3844</v>
      </c>
      <c r="L528" t="s">
        <v>3845</v>
      </c>
      <c r="M528" t="s">
        <v>147</v>
      </c>
      <c r="N528">
        <v>98271</v>
      </c>
      <c r="O528" t="s">
        <v>68</v>
      </c>
      <c r="Q528" t="s">
        <v>3846</v>
      </c>
      <c r="S528" t="s">
        <v>80</v>
      </c>
      <c r="U528" t="s">
        <v>108</v>
      </c>
      <c r="X528" t="s">
        <v>3847</v>
      </c>
      <c r="Y528" t="str">
        <f>"35-1012"</f>
        <v>35-1012</v>
      </c>
      <c r="Z528" t="s">
        <v>527</v>
      </c>
      <c r="AA528">
        <v>722511</v>
      </c>
      <c r="AB528">
        <v>1</v>
      </c>
      <c r="AD528" t="s">
        <v>77</v>
      </c>
      <c r="AE528" t="s">
        <v>438</v>
      </c>
      <c r="AF528">
        <v>40</v>
      </c>
      <c r="AG528" s="3">
        <v>0.41666666666666669</v>
      </c>
      <c r="AH528" s="3">
        <v>0.875</v>
      </c>
      <c r="AI528" s="4">
        <v>11.5</v>
      </c>
      <c r="AJ528">
        <v>17.25</v>
      </c>
      <c r="AL528" t="s">
        <v>79</v>
      </c>
      <c r="AM528" t="s">
        <v>71</v>
      </c>
      <c r="AN528">
        <v>4</v>
      </c>
      <c r="AO528" t="s">
        <v>690</v>
      </c>
      <c r="AQ528" t="s">
        <v>3848</v>
      </c>
      <c r="AR528" t="s">
        <v>80</v>
      </c>
      <c r="AT528" t="s">
        <v>80</v>
      </c>
      <c r="AW528" t="s">
        <v>71</v>
      </c>
      <c r="AX528">
        <v>3</v>
      </c>
      <c r="AY528" t="s">
        <v>3845</v>
      </c>
      <c r="AZ528" t="s">
        <v>3849</v>
      </c>
      <c r="BA528" t="s">
        <v>147</v>
      </c>
      <c r="BB528">
        <v>98271</v>
      </c>
      <c r="BC528" t="s">
        <v>83</v>
      </c>
    </row>
    <row r="529" spans="1:55" x14ac:dyDescent="0.25">
      <c r="A529" t="s">
        <v>5247</v>
      </c>
      <c r="B529" s="1">
        <v>43409</v>
      </c>
      <c r="C529" t="s">
        <v>60</v>
      </c>
      <c r="D529" s="2">
        <v>43376.67559027778</v>
      </c>
      <c r="E529" t="s">
        <v>61</v>
      </c>
      <c r="F529" s="1">
        <v>43466</v>
      </c>
      <c r="G529" s="1">
        <v>43770</v>
      </c>
      <c r="H529" t="s">
        <v>5248</v>
      </c>
      <c r="J529" t="s">
        <v>5249</v>
      </c>
      <c r="L529" t="s">
        <v>3002</v>
      </c>
      <c r="M529" t="s">
        <v>303</v>
      </c>
      <c r="N529">
        <v>90049</v>
      </c>
      <c r="O529" t="s">
        <v>68</v>
      </c>
      <c r="Q529" t="s">
        <v>5250</v>
      </c>
      <c r="S529" t="s">
        <v>71</v>
      </c>
      <c r="T529" t="s">
        <v>1762</v>
      </c>
      <c r="U529" t="s">
        <v>1763</v>
      </c>
      <c r="V529" t="s">
        <v>1764</v>
      </c>
      <c r="W529" t="s">
        <v>303</v>
      </c>
      <c r="X529" t="s">
        <v>604</v>
      </c>
      <c r="Y529" t="str">
        <f>"39-2021"</f>
        <v>39-2021</v>
      </c>
      <c r="Z529" t="s">
        <v>338</v>
      </c>
      <c r="AA529">
        <v>711219</v>
      </c>
      <c r="AB529">
        <v>4</v>
      </c>
      <c r="AC529">
        <v>4</v>
      </c>
      <c r="AD529" t="s">
        <v>77</v>
      </c>
      <c r="AE529" t="s">
        <v>78</v>
      </c>
      <c r="AF529">
        <v>40</v>
      </c>
      <c r="AG529" s="3">
        <v>0.29166666666666669</v>
      </c>
      <c r="AH529" s="3">
        <v>0.66666666666666663</v>
      </c>
      <c r="AI529" s="4">
        <v>15.15</v>
      </c>
      <c r="AJ529">
        <v>22.73</v>
      </c>
      <c r="AK529">
        <v>22.73</v>
      </c>
      <c r="AL529" t="s">
        <v>79</v>
      </c>
      <c r="AM529" t="s">
        <v>80</v>
      </c>
      <c r="AO529" t="s">
        <v>81</v>
      </c>
      <c r="AP529" t="s">
        <v>69</v>
      </c>
      <c r="AQ529" t="s">
        <v>69</v>
      </c>
      <c r="AR529" t="s">
        <v>80</v>
      </c>
      <c r="AT529" t="s">
        <v>80</v>
      </c>
      <c r="AW529" t="s">
        <v>71</v>
      </c>
      <c r="AX529">
        <v>1</v>
      </c>
      <c r="AY529" t="s">
        <v>605</v>
      </c>
      <c r="AZ529" t="s">
        <v>606</v>
      </c>
      <c r="BA529" t="s">
        <v>303</v>
      </c>
      <c r="BB529">
        <v>92274</v>
      </c>
      <c r="BC529" t="s">
        <v>77</v>
      </c>
    </row>
    <row r="530" spans="1:55" x14ac:dyDescent="0.25">
      <c r="A530" t="s">
        <v>607</v>
      </c>
      <c r="B530" s="1">
        <v>43403</v>
      </c>
      <c r="C530" t="s">
        <v>60</v>
      </c>
      <c r="D530" s="2">
        <v>43376.813530092593</v>
      </c>
      <c r="E530" t="s">
        <v>61</v>
      </c>
      <c r="F530" s="1">
        <v>43466</v>
      </c>
      <c r="G530" s="1">
        <v>43739</v>
      </c>
      <c r="H530" t="s">
        <v>608</v>
      </c>
      <c r="J530" t="s">
        <v>609</v>
      </c>
      <c r="L530" t="s">
        <v>610</v>
      </c>
      <c r="M530" t="s">
        <v>139</v>
      </c>
      <c r="N530">
        <v>28771</v>
      </c>
      <c r="O530" t="s">
        <v>68</v>
      </c>
      <c r="Q530" t="s">
        <v>611</v>
      </c>
      <c r="S530" t="s">
        <v>71</v>
      </c>
      <c r="T530" t="s">
        <v>250</v>
      </c>
      <c r="U530" t="s">
        <v>612</v>
      </c>
      <c r="V530" t="s">
        <v>347</v>
      </c>
      <c r="W530" t="s">
        <v>253</v>
      </c>
      <c r="X530" t="s">
        <v>613</v>
      </c>
      <c r="Y530" t="str">
        <f>"47-4051"</f>
        <v>47-4051</v>
      </c>
      <c r="Z530" t="s">
        <v>614</v>
      </c>
      <c r="AA530">
        <v>561730</v>
      </c>
      <c r="AB530">
        <v>60</v>
      </c>
      <c r="AC530">
        <v>60</v>
      </c>
      <c r="AD530" t="s">
        <v>77</v>
      </c>
      <c r="AE530" t="s">
        <v>78</v>
      </c>
      <c r="AF530">
        <v>40</v>
      </c>
      <c r="AG530" s="3">
        <v>0.29166666666666669</v>
      </c>
      <c r="AH530" s="3">
        <v>0.72916666666666663</v>
      </c>
      <c r="AI530" s="4">
        <v>17.47</v>
      </c>
      <c r="AJ530">
        <v>26.21</v>
      </c>
      <c r="AL530" t="s">
        <v>79</v>
      </c>
      <c r="AM530" t="s">
        <v>80</v>
      </c>
      <c r="AO530" t="s">
        <v>81</v>
      </c>
      <c r="AR530" t="s">
        <v>80</v>
      </c>
      <c r="AT530" t="s">
        <v>80</v>
      </c>
      <c r="AW530" t="s">
        <v>80</v>
      </c>
      <c r="AY530" t="s">
        <v>610</v>
      </c>
      <c r="AZ530" t="s">
        <v>615</v>
      </c>
      <c r="BA530" t="s">
        <v>139</v>
      </c>
      <c r="BB530">
        <v>28771</v>
      </c>
      <c r="BC530" t="s">
        <v>77</v>
      </c>
    </row>
    <row r="531" spans="1:55" x14ac:dyDescent="0.25">
      <c r="A531" t="s">
        <v>6682</v>
      </c>
      <c r="B531" s="1">
        <v>43452</v>
      </c>
      <c r="C531" t="s">
        <v>60</v>
      </c>
      <c r="D531" s="2">
        <v>43422.000023148146</v>
      </c>
      <c r="E531" t="s">
        <v>85</v>
      </c>
      <c r="H531" t="s">
        <v>6683</v>
      </c>
      <c r="J531" t="s">
        <v>6684</v>
      </c>
      <c r="L531" t="s">
        <v>6685</v>
      </c>
      <c r="M531" t="s">
        <v>773</v>
      </c>
      <c r="N531">
        <v>8080</v>
      </c>
      <c r="O531" t="s">
        <v>68</v>
      </c>
      <c r="Q531" t="s">
        <v>6686</v>
      </c>
      <c r="S531" t="s">
        <v>71</v>
      </c>
      <c r="T531" t="s">
        <v>793</v>
      </c>
      <c r="U531" t="s">
        <v>1042</v>
      </c>
      <c r="V531" t="s">
        <v>184</v>
      </c>
      <c r="W531" t="s">
        <v>90</v>
      </c>
      <c r="X531" t="s">
        <v>754</v>
      </c>
      <c r="Y531" t="str">
        <f>"37-3011"</f>
        <v>37-3011</v>
      </c>
      <c r="Z531" t="s">
        <v>454</v>
      </c>
      <c r="AA531">
        <v>561730</v>
      </c>
      <c r="AB531">
        <v>8</v>
      </c>
      <c r="AD531" t="s">
        <v>77</v>
      </c>
      <c r="AE531" t="s">
        <v>96</v>
      </c>
      <c r="AF531">
        <v>40</v>
      </c>
      <c r="AG531" s="3">
        <v>0.3125</v>
      </c>
      <c r="AH531" s="3">
        <v>0.6875</v>
      </c>
      <c r="AI531" s="4">
        <v>13.47</v>
      </c>
      <c r="AJ531">
        <v>20.21</v>
      </c>
      <c r="AK531">
        <v>21.75</v>
      </c>
      <c r="AL531" t="s">
        <v>79</v>
      </c>
      <c r="AM531" t="s">
        <v>80</v>
      </c>
      <c r="AO531" t="s">
        <v>81</v>
      </c>
      <c r="AP531" t="s">
        <v>69</v>
      </c>
      <c r="AQ531" t="s">
        <v>69</v>
      </c>
      <c r="AR531" t="s">
        <v>80</v>
      </c>
      <c r="AT531" t="s">
        <v>80</v>
      </c>
      <c r="AW531" t="s">
        <v>80</v>
      </c>
      <c r="AY531" t="s">
        <v>6685</v>
      </c>
      <c r="AZ531" t="s">
        <v>2501</v>
      </c>
      <c r="BA531" t="s">
        <v>773</v>
      </c>
      <c r="BB531">
        <v>8080</v>
      </c>
      <c r="BC531" t="s">
        <v>77</v>
      </c>
    </row>
    <row r="532" spans="1:55" x14ac:dyDescent="0.25">
      <c r="A532" t="s">
        <v>6028</v>
      </c>
      <c r="B532" s="1">
        <v>43390</v>
      </c>
      <c r="C532" t="s">
        <v>60</v>
      </c>
      <c r="D532" s="2">
        <v>43364.361689814818</v>
      </c>
      <c r="E532" t="s">
        <v>130</v>
      </c>
      <c r="F532" s="1">
        <v>43454</v>
      </c>
      <c r="G532" s="1">
        <v>43758</v>
      </c>
      <c r="H532" t="s">
        <v>6029</v>
      </c>
      <c r="I532" t="s">
        <v>69</v>
      </c>
      <c r="J532" t="s">
        <v>6030</v>
      </c>
      <c r="K532" t="s">
        <v>69</v>
      </c>
      <c r="L532" t="s">
        <v>6031</v>
      </c>
      <c r="M532" t="s">
        <v>248</v>
      </c>
      <c r="N532">
        <v>97008</v>
      </c>
      <c r="O532" t="s">
        <v>68</v>
      </c>
      <c r="P532" t="s">
        <v>69</v>
      </c>
      <c r="Q532" t="s">
        <v>6032</v>
      </c>
      <c r="S532" t="s">
        <v>71</v>
      </c>
      <c r="T532" t="s">
        <v>207</v>
      </c>
      <c r="U532" t="s">
        <v>208</v>
      </c>
      <c r="V532" t="s">
        <v>209</v>
      </c>
      <c r="W532" t="s">
        <v>90</v>
      </c>
      <c r="X532" t="s">
        <v>210</v>
      </c>
      <c r="Y532" t="str">
        <f>"39-3091"</f>
        <v>39-3091</v>
      </c>
      <c r="Z532" t="s">
        <v>166</v>
      </c>
      <c r="AA532">
        <v>713990</v>
      </c>
      <c r="AB532">
        <v>290</v>
      </c>
      <c r="AC532">
        <v>289</v>
      </c>
      <c r="AD532" t="s">
        <v>77</v>
      </c>
      <c r="AE532" t="s">
        <v>78</v>
      </c>
      <c r="AF532">
        <v>40</v>
      </c>
      <c r="AG532" s="3">
        <v>0.54166666666666663</v>
      </c>
      <c r="AH532" s="3">
        <v>0.91666666666666663</v>
      </c>
      <c r="AI532" s="4">
        <v>369.2</v>
      </c>
      <c r="AL532" t="s">
        <v>79</v>
      </c>
      <c r="AM532" t="s">
        <v>80</v>
      </c>
      <c r="AO532" t="s">
        <v>81</v>
      </c>
      <c r="AR532" t="s">
        <v>80</v>
      </c>
      <c r="AT532" t="s">
        <v>80</v>
      </c>
      <c r="AW532" t="s">
        <v>80</v>
      </c>
      <c r="AY532" t="s">
        <v>6033</v>
      </c>
      <c r="AZ532" t="s">
        <v>6033</v>
      </c>
      <c r="BA532" t="s">
        <v>147</v>
      </c>
      <c r="BB532">
        <v>98901</v>
      </c>
      <c r="BC532" t="s">
        <v>77</v>
      </c>
    </row>
    <row r="533" spans="1:55" x14ac:dyDescent="0.25">
      <c r="A533" t="s">
        <v>5705</v>
      </c>
      <c r="B533" s="1">
        <v>43444</v>
      </c>
      <c r="C533" t="s">
        <v>60</v>
      </c>
      <c r="D533" s="2">
        <v>43371.768206018518</v>
      </c>
      <c r="E533" t="s">
        <v>115</v>
      </c>
      <c r="H533" t="s">
        <v>5706</v>
      </c>
      <c r="I533" t="s">
        <v>69</v>
      </c>
      <c r="J533" t="s">
        <v>5707</v>
      </c>
      <c r="L533" t="s">
        <v>5708</v>
      </c>
      <c r="M533" t="s">
        <v>1099</v>
      </c>
      <c r="N533">
        <v>84003</v>
      </c>
      <c r="O533" t="s">
        <v>68</v>
      </c>
      <c r="Q533" t="s">
        <v>5709</v>
      </c>
      <c r="S533" t="s">
        <v>71</v>
      </c>
      <c r="T533" t="s">
        <v>1293</v>
      </c>
      <c r="U533" t="s">
        <v>1294</v>
      </c>
      <c r="V533" t="s">
        <v>1295</v>
      </c>
      <c r="W533" t="s">
        <v>992</v>
      </c>
      <c r="X533" t="s">
        <v>1296</v>
      </c>
      <c r="Y533" t="str">
        <f>"37-2011"</f>
        <v>37-2011</v>
      </c>
      <c r="Z533" t="s">
        <v>1297</v>
      </c>
      <c r="AA533">
        <v>56173</v>
      </c>
      <c r="AB533">
        <v>10</v>
      </c>
      <c r="AD533" t="s">
        <v>77</v>
      </c>
      <c r="AE533" t="s">
        <v>78</v>
      </c>
      <c r="AF533">
        <v>40</v>
      </c>
      <c r="AG533" s="3">
        <v>0.33333333333333331</v>
      </c>
      <c r="AH533" s="3">
        <v>0.70833333333333337</v>
      </c>
      <c r="AI533" s="4">
        <v>12.91</v>
      </c>
      <c r="AJ533">
        <v>19.36</v>
      </c>
      <c r="AL533" t="s">
        <v>79</v>
      </c>
      <c r="AM533" t="s">
        <v>80</v>
      </c>
      <c r="AO533" t="s">
        <v>81</v>
      </c>
      <c r="AP533" t="s">
        <v>69</v>
      </c>
      <c r="AQ533" t="s">
        <v>69</v>
      </c>
      <c r="AR533" t="s">
        <v>80</v>
      </c>
      <c r="AT533" t="s">
        <v>80</v>
      </c>
      <c r="AW533" t="s">
        <v>80</v>
      </c>
      <c r="AY533" t="s">
        <v>5078</v>
      </c>
      <c r="AZ533" t="s">
        <v>2167</v>
      </c>
      <c r="BA533" t="s">
        <v>1099</v>
      </c>
      <c r="BB533">
        <v>84062</v>
      </c>
      <c r="BC533" t="s">
        <v>77</v>
      </c>
    </row>
    <row r="534" spans="1:55" x14ac:dyDescent="0.25">
      <c r="A534" t="s">
        <v>1581</v>
      </c>
      <c r="B534" s="1">
        <v>43404</v>
      </c>
      <c r="C534" t="s">
        <v>60</v>
      </c>
      <c r="D534" s="2">
        <v>43366.90729166667</v>
      </c>
      <c r="E534" t="s">
        <v>61</v>
      </c>
      <c r="F534" s="1">
        <v>43441</v>
      </c>
      <c r="G534" s="1">
        <v>43555</v>
      </c>
      <c r="H534" t="s">
        <v>1582</v>
      </c>
      <c r="J534" t="s">
        <v>1583</v>
      </c>
      <c r="L534" t="s">
        <v>1584</v>
      </c>
      <c r="M534" t="s">
        <v>90</v>
      </c>
      <c r="N534">
        <v>84115</v>
      </c>
      <c r="O534" t="s">
        <v>68</v>
      </c>
      <c r="Q534" t="s">
        <v>1585</v>
      </c>
      <c r="S534" t="s">
        <v>71</v>
      </c>
      <c r="T534" t="s">
        <v>663</v>
      </c>
      <c r="U534" t="s">
        <v>1003</v>
      </c>
      <c r="V534" t="s">
        <v>640</v>
      </c>
      <c r="W534" t="s">
        <v>90</v>
      </c>
      <c r="X534" t="s">
        <v>1586</v>
      </c>
      <c r="Y534" t="str">
        <f>"37-3011"</f>
        <v>37-3011</v>
      </c>
      <c r="Z534" t="s">
        <v>454</v>
      </c>
      <c r="AA534">
        <v>561730</v>
      </c>
      <c r="AB534">
        <v>60</v>
      </c>
      <c r="AC534">
        <v>60</v>
      </c>
      <c r="AD534" t="s">
        <v>77</v>
      </c>
      <c r="AE534" t="s">
        <v>78</v>
      </c>
      <c r="AF534">
        <v>40</v>
      </c>
      <c r="AG534" s="3">
        <v>0.16666666666666666</v>
      </c>
      <c r="AH534" s="3">
        <v>0.5</v>
      </c>
      <c r="AI534" s="4">
        <v>14.07</v>
      </c>
      <c r="AJ534">
        <v>21.11</v>
      </c>
      <c r="AL534" t="s">
        <v>79</v>
      </c>
      <c r="AM534" t="s">
        <v>80</v>
      </c>
      <c r="AO534" t="s">
        <v>81</v>
      </c>
      <c r="AR534" t="s">
        <v>80</v>
      </c>
      <c r="AT534" t="s">
        <v>80</v>
      </c>
      <c r="AW534" t="s">
        <v>80</v>
      </c>
      <c r="AY534" t="s">
        <v>1584</v>
      </c>
      <c r="AZ534" t="s">
        <v>851</v>
      </c>
      <c r="BA534" t="s">
        <v>1099</v>
      </c>
      <c r="BB534">
        <v>84115</v>
      </c>
      <c r="BC534" t="s">
        <v>77</v>
      </c>
    </row>
    <row r="535" spans="1:55" x14ac:dyDescent="0.25">
      <c r="A535" t="s">
        <v>1610</v>
      </c>
      <c r="B535" s="1">
        <v>43399</v>
      </c>
      <c r="C535" t="s">
        <v>60</v>
      </c>
      <c r="D535" s="2">
        <v>43367.396597222221</v>
      </c>
      <c r="E535" t="s">
        <v>130</v>
      </c>
      <c r="F535" s="1">
        <v>43449</v>
      </c>
      <c r="G535" s="1">
        <v>43753</v>
      </c>
      <c r="H535" t="s">
        <v>1611</v>
      </c>
      <c r="J535" t="s">
        <v>1612</v>
      </c>
      <c r="K535" t="s">
        <v>69</v>
      </c>
      <c r="L535" t="s">
        <v>146</v>
      </c>
      <c r="M535" t="s">
        <v>147</v>
      </c>
      <c r="N535">
        <v>98107</v>
      </c>
      <c r="O535" t="s">
        <v>68</v>
      </c>
      <c r="Q535" t="s">
        <v>1613</v>
      </c>
      <c r="S535" t="s">
        <v>71</v>
      </c>
      <c r="T535" t="s">
        <v>149</v>
      </c>
      <c r="U535" t="s">
        <v>150</v>
      </c>
      <c r="V535" t="s">
        <v>151</v>
      </c>
      <c r="W535" t="s">
        <v>152</v>
      </c>
      <c r="X535" t="s">
        <v>153</v>
      </c>
      <c r="Y535" t="str">
        <f>"51-3022"</f>
        <v>51-3022</v>
      </c>
      <c r="Z535" t="s">
        <v>154</v>
      </c>
      <c r="AA535">
        <v>311712</v>
      </c>
      <c r="AB535">
        <v>800</v>
      </c>
      <c r="AC535">
        <v>793</v>
      </c>
      <c r="AD535" t="s">
        <v>77</v>
      </c>
      <c r="AE535" t="s">
        <v>78</v>
      </c>
      <c r="AF535">
        <v>35</v>
      </c>
      <c r="AG535" s="3">
        <v>0.25</v>
      </c>
      <c r="AH535" s="3">
        <v>0.91666666666666663</v>
      </c>
      <c r="AI535" s="4">
        <v>10.87</v>
      </c>
      <c r="AJ535">
        <v>16.309999999999999</v>
      </c>
      <c r="AL535" t="s">
        <v>79</v>
      </c>
      <c r="AM535" t="s">
        <v>80</v>
      </c>
      <c r="AO535" t="s">
        <v>81</v>
      </c>
      <c r="AR535" t="s">
        <v>80</v>
      </c>
      <c r="AT535" t="s">
        <v>80</v>
      </c>
      <c r="AW535" t="s">
        <v>80</v>
      </c>
      <c r="AY535" t="s">
        <v>1608</v>
      </c>
      <c r="AZ535" t="s">
        <v>1614</v>
      </c>
      <c r="BA535" t="s">
        <v>157</v>
      </c>
      <c r="BB535">
        <v>99553</v>
      </c>
      <c r="BC535" t="s">
        <v>77</v>
      </c>
    </row>
    <row r="536" spans="1:55" x14ac:dyDescent="0.25">
      <c r="A536" t="s">
        <v>6460</v>
      </c>
      <c r="B536" s="1">
        <v>43430</v>
      </c>
      <c r="C536" t="s">
        <v>60</v>
      </c>
      <c r="D536" s="2">
        <v>43404.334664351853</v>
      </c>
      <c r="E536" t="s">
        <v>61</v>
      </c>
      <c r="F536" s="1">
        <v>43493</v>
      </c>
      <c r="G536" s="1">
        <v>43767</v>
      </c>
      <c r="H536" t="s">
        <v>6461</v>
      </c>
      <c r="J536" t="s">
        <v>6462</v>
      </c>
      <c r="K536" t="s">
        <v>6463</v>
      </c>
      <c r="L536" t="s">
        <v>6464</v>
      </c>
      <c r="M536" t="s">
        <v>324</v>
      </c>
      <c r="N536">
        <v>72110</v>
      </c>
      <c r="O536" t="s">
        <v>68</v>
      </c>
      <c r="Q536" t="s">
        <v>6465</v>
      </c>
      <c r="S536" t="s">
        <v>80</v>
      </c>
      <c r="U536" t="s">
        <v>108</v>
      </c>
      <c r="X536" t="s">
        <v>254</v>
      </c>
      <c r="Y536" t="str">
        <f>"45-4011"</f>
        <v>45-4011</v>
      </c>
      <c r="Z536" t="s">
        <v>242</v>
      </c>
      <c r="AA536">
        <v>115310</v>
      </c>
      <c r="AB536">
        <v>68</v>
      </c>
      <c r="AC536">
        <v>68</v>
      </c>
      <c r="AD536" t="s">
        <v>77</v>
      </c>
      <c r="AE536" t="s">
        <v>78</v>
      </c>
      <c r="AF536">
        <v>35</v>
      </c>
      <c r="AG536" s="3">
        <v>0.29166666666666669</v>
      </c>
      <c r="AH536" s="3">
        <v>0.70833333333333337</v>
      </c>
      <c r="AI536" s="4">
        <v>12.38</v>
      </c>
      <c r="AJ536">
        <v>18.57</v>
      </c>
      <c r="AK536">
        <v>53.49</v>
      </c>
      <c r="AL536" t="s">
        <v>79</v>
      </c>
      <c r="AM536" t="s">
        <v>80</v>
      </c>
      <c r="AO536" t="s">
        <v>81</v>
      </c>
      <c r="AP536" t="s">
        <v>69</v>
      </c>
      <c r="AQ536" t="s">
        <v>69</v>
      </c>
      <c r="AR536" t="s">
        <v>80</v>
      </c>
      <c r="AT536" t="s">
        <v>80</v>
      </c>
      <c r="AW536" t="s">
        <v>80</v>
      </c>
      <c r="AY536" t="s">
        <v>6466</v>
      </c>
      <c r="AZ536" t="s">
        <v>6467</v>
      </c>
      <c r="BA536" t="s">
        <v>324</v>
      </c>
      <c r="BB536">
        <v>72110</v>
      </c>
      <c r="BC536" t="s">
        <v>77</v>
      </c>
    </row>
    <row r="537" spans="1:55" x14ac:dyDescent="0.25">
      <c r="A537" t="s">
        <v>7151</v>
      </c>
      <c r="B537" s="1">
        <v>43437</v>
      </c>
      <c r="C537" t="s">
        <v>60</v>
      </c>
      <c r="D537" s="2">
        <v>43407.005104166667</v>
      </c>
      <c r="E537" t="s">
        <v>61</v>
      </c>
      <c r="F537" s="1">
        <v>43497</v>
      </c>
      <c r="G537" s="1">
        <v>43798</v>
      </c>
      <c r="H537" t="s">
        <v>7152</v>
      </c>
      <c r="J537" t="s">
        <v>7153</v>
      </c>
      <c r="L537" t="s">
        <v>665</v>
      </c>
      <c r="M537" t="s">
        <v>90</v>
      </c>
      <c r="N537">
        <v>78736</v>
      </c>
      <c r="O537" t="s">
        <v>68</v>
      </c>
      <c r="Q537" t="s">
        <v>7154</v>
      </c>
      <c r="S537" t="s">
        <v>71</v>
      </c>
      <c r="T537" t="s">
        <v>1251</v>
      </c>
      <c r="U537" t="s">
        <v>817</v>
      </c>
      <c r="V537" t="s">
        <v>640</v>
      </c>
      <c r="W537" t="s">
        <v>90</v>
      </c>
      <c r="X537" t="s">
        <v>666</v>
      </c>
      <c r="Y537" t="str">
        <f>"53-7062"</f>
        <v>53-7062</v>
      </c>
      <c r="Z537" t="s">
        <v>186</v>
      </c>
      <c r="AA537">
        <v>444220</v>
      </c>
      <c r="AB537">
        <v>6</v>
      </c>
      <c r="AC537">
        <v>6</v>
      </c>
      <c r="AD537" t="s">
        <v>77</v>
      </c>
      <c r="AE537" t="s">
        <v>96</v>
      </c>
      <c r="AF537">
        <v>40</v>
      </c>
      <c r="AG537" s="3">
        <v>0.3125</v>
      </c>
      <c r="AH537" s="3">
        <v>0.6875</v>
      </c>
      <c r="AI537" s="4">
        <v>12.88</v>
      </c>
      <c r="AJ537">
        <v>19.32</v>
      </c>
      <c r="AL537" t="s">
        <v>79</v>
      </c>
      <c r="AM537" t="s">
        <v>80</v>
      </c>
      <c r="AO537" t="s">
        <v>81</v>
      </c>
      <c r="AR537" t="s">
        <v>80</v>
      </c>
      <c r="AT537" t="s">
        <v>80</v>
      </c>
      <c r="AW537" t="s">
        <v>71</v>
      </c>
      <c r="AX537">
        <v>1</v>
      </c>
      <c r="AY537" t="s">
        <v>665</v>
      </c>
      <c r="AZ537" t="s">
        <v>867</v>
      </c>
      <c r="BA537" t="s">
        <v>90</v>
      </c>
      <c r="BB537">
        <v>78736</v>
      </c>
      <c r="BC537" t="s">
        <v>83</v>
      </c>
    </row>
    <row r="538" spans="1:55" x14ac:dyDescent="0.25">
      <c r="A538" t="s">
        <v>6616</v>
      </c>
      <c r="B538" s="1">
        <v>43440</v>
      </c>
      <c r="C538" t="s">
        <v>60</v>
      </c>
      <c r="D538" s="2">
        <v>43367.666597222225</v>
      </c>
      <c r="E538" t="s">
        <v>130</v>
      </c>
      <c r="F538" s="1">
        <v>43444</v>
      </c>
      <c r="G538" s="1">
        <v>43585</v>
      </c>
      <c r="H538" t="s">
        <v>6617</v>
      </c>
      <c r="J538" t="s">
        <v>6618</v>
      </c>
      <c r="L538" t="s">
        <v>6619</v>
      </c>
      <c r="M538" t="s">
        <v>1401</v>
      </c>
      <c r="N538">
        <v>39747</v>
      </c>
      <c r="O538" t="s">
        <v>68</v>
      </c>
      <c r="Q538" t="s">
        <v>6620</v>
      </c>
      <c r="S538" t="s">
        <v>71</v>
      </c>
      <c r="T538" t="s">
        <v>6621</v>
      </c>
      <c r="U538" t="s">
        <v>6622</v>
      </c>
      <c r="V538" t="s">
        <v>6623</v>
      </c>
      <c r="W538" t="s">
        <v>1401</v>
      </c>
      <c r="X538" t="s">
        <v>254</v>
      </c>
      <c r="Y538" t="str">
        <f>"45-4011"</f>
        <v>45-4011</v>
      </c>
      <c r="Z538" t="s">
        <v>242</v>
      </c>
      <c r="AA538">
        <v>115310</v>
      </c>
      <c r="AB538">
        <v>45</v>
      </c>
      <c r="AC538">
        <v>30</v>
      </c>
      <c r="AD538" t="s">
        <v>77</v>
      </c>
      <c r="AE538" t="s">
        <v>78</v>
      </c>
      <c r="AF538">
        <v>40</v>
      </c>
      <c r="AG538" s="3">
        <v>0.33333333333333331</v>
      </c>
      <c r="AH538" s="3">
        <v>0.66666666666666663</v>
      </c>
      <c r="AI538" s="4">
        <v>15.06</v>
      </c>
      <c r="AL538" t="s">
        <v>79</v>
      </c>
      <c r="AM538" t="s">
        <v>80</v>
      </c>
      <c r="AO538" t="s">
        <v>81</v>
      </c>
      <c r="AR538" t="s">
        <v>80</v>
      </c>
      <c r="AT538" t="s">
        <v>80</v>
      </c>
      <c r="AW538" t="s">
        <v>80</v>
      </c>
      <c r="AY538" t="s">
        <v>6619</v>
      </c>
      <c r="AZ538" t="s">
        <v>187</v>
      </c>
      <c r="BA538" t="s">
        <v>1401</v>
      </c>
      <c r="BB538">
        <v>39747</v>
      </c>
      <c r="BC538" t="s">
        <v>77</v>
      </c>
    </row>
    <row r="539" spans="1:55" x14ac:dyDescent="0.25">
      <c r="A539" t="s">
        <v>6650</v>
      </c>
      <c r="B539" s="1">
        <v>43461</v>
      </c>
      <c r="C539" t="s">
        <v>60</v>
      </c>
      <c r="D539" s="2">
        <v>43435.001620370371</v>
      </c>
      <c r="E539" t="s">
        <v>85</v>
      </c>
      <c r="H539" t="s">
        <v>6651</v>
      </c>
      <c r="J539" t="s">
        <v>6652</v>
      </c>
      <c r="K539" t="s">
        <v>6653</v>
      </c>
      <c r="L539" t="s">
        <v>6654</v>
      </c>
      <c r="M539" t="s">
        <v>773</v>
      </c>
      <c r="N539">
        <v>7836</v>
      </c>
      <c r="O539" t="s">
        <v>68</v>
      </c>
      <c r="Q539" t="s">
        <v>6655</v>
      </c>
      <c r="S539" t="s">
        <v>71</v>
      </c>
      <c r="T539" t="s">
        <v>182</v>
      </c>
      <c r="U539" t="s">
        <v>183</v>
      </c>
      <c r="V539" t="s">
        <v>184</v>
      </c>
      <c r="W539" t="s">
        <v>90</v>
      </c>
      <c r="X539" t="s">
        <v>754</v>
      </c>
      <c r="Y539" t="str">
        <f>"37-3011"</f>
        <v>37-3011</v>
      </c>
      <c r="Z539" t="s">
        <v>454</v>
      </c>
      <c r="AA539">
        <v>561730</v>
      </c>
      <c r="AB539">
        <v>8</v>
      </c>
      <c r="AD539" t="s">
        <v>77</v>
      </c>
      <c r="AE539" t="s">
        <v>78</v>
      </c>
      <c r="AF539">
        <v>40</v>
      </c>
      <c r="AG539" s="3">
        <v>0.29166666666666669</v>
      </c>
      <c r="AH539" s="3">
        <v>0.70833333333333337</v>
      </c>
      <c r="AI539" s="4">
        <v>14.41</v>
      </c>
      <c r="AJ539">
        <v>21.62</v>
      </c>
      <c r="AL539" t="s">
        <v>79</v>
      </c>
      <c r="AM539" t="s">
        <v>80</v>
      </c>
      <c r="AO539" t="s">
        <v>81</v>
      </c>
      <c r="AR539" t="s">
        <v>80</v>
      </c>
      <c r="AT539" t="s">
        <v>80</v>
      </c>
      <c r="AW539" t="s">
        <v>80</v>
      </c>
      <c r="AY539" t="s">
        <v>6654</v>
      </c>
      <c r="AZ539" t="s">
        <v>1283</v>
      </c>
      <c r="BA539" t="s">
        <v>773</v>
      </c>
      <c r="BB539">
        <v>7836</v>
      </c>
      <c r="BC539" t="s">
        <v>77</v>
      </c>
    </row>
    <row r="540" spans="1:55" x14ac:dyDescent="0.25">
      <c r="A540" t="s">
        <v>4579</v>
      </c>
      <c r="B540" s="1">
        <v>43462</v>
      </c>
      <c r="C540" t="s">
        <v>60</v>
      </c>
      <c r="D540" s="2">
        <v>43435.001400462963</v>
      </c>
      <c r="E540" t="s">
        <v>85</v>
      </c>
      <c r="H540" t="s">
        <v>4580</v>
      </c>
      <c r="J540" t="s">
        <v>4581</v>
      </c>
      <c r="K540" t="s">
        <v>4582</v>
      </c>
      <c r="L540" t="s">
        <v>4583</v>
      </c>
      <c r="M540" t="s">
        <v>592</v>
      </c>
      <c r="N540">
        <v>37082</v>
      </c>
      <c r="O540" t="s">
        <v>68</v>
      </c>
      <c r="Q540" t="s">
        <v>4584</v>
      </c>
      <c r="S540" t="s">
        <v>71</v>
      </c>
      <c r="T540" t="s">
        <v>793</v>
      </c>
      <c r="U540" t="s">
        <v>868</v>
      </c>
      <c r="V540" t="s">
        <v>184</v>
      </c>
      <c r="W540" t="s">
        <v>90</v>
      </c>
      <c r="X540" t="s">
        <v>4585</v>
      </c>
      <c r="Y540" t="str">
        <f>"37-3011"</f>
        <v>37-3011</v>
      </c>
      <c r="Z540" t="s">
        <v>454</v>
      </c>
      <c r="AA540">
        <v>713910</v>
      </c>
      <c r="AB540">
        <v>12</v>
      </c>
      <c r="AD540" t="s">
        <v>77</v>
      </c>
      <c r="AE540" t="s">
        <v>78</v>
      </c>
      <c r="AF540">
        <v>40</v>
      </c>
      <c r="AG540" s="3">
        <v>0.27083333333333331</v>
      </c>
      <c r="AH540" s="3">
        <v>0.625</v>
      </c>
      <c r="AI540" s="4">
        <v>12.56</v>
      </c>
      <c r="AJ540">
        <v>18.84</v>
      </c>
      <c r="AL540" t="s">
        <v>79</v>
      </c>
      <c r="AM540" t="s">
        <v>80</v>
      </c>
      <c r="AO540" t="s">
        <v>81</v>
      </c>
      <c r="AR540" t="s">
        <v>80</v>
      </c>
      <c r="AT540" t="s">
        <v>80</v>
      </c>
      <c r="AW540" t="s">
        <v>80</v>
      </c>
      <c r="AY540" t="s">
        <v>4583</v>
      </c>
      <c r="AZ540" t="s">
        <v>4586</v>
      </c>
      <c r="BA540" t="s">
        <v>592</v>
      </c>
      <c r="BB540">
        <v>37082</v>
      </c>
      <c r="BC540" t="s">
        <v>83</v>
      </c>
    </row>
    <row r="541" spans="1:55" x14ac:dyDescent="0.25">
      <c r="A541" t="s">
        <v>998</v>
      </c>
      <c r="B541" s="1">
        <v>43430</v>
      </c>
      <c r="C541" t="s">
        <v>60</v>
      </c>
      <c r="D541" s="2">
        <v>43385.577638888892</v>
      </c>
      <c r="E541" t="s">
        <v>115</v>
      </c>
      <c r="H541" t="s">
        <v>495</v>
      </c>
      <c r="I541" t="s">
        <v>69</v>
      </c>
      <c r="J541" t="s">
        <v>496</v>
      </c>
      <c r="K541" t="s">
        <v>69</v>
      </c>
      <c r="L541" t="s">
        <v>497</v>
      </c>
      <c r="M541" t="s">
        <v>90</v>
      </c>
      <c r="N541">
        <v>79706</v>
      </c>
      <c r="O541" t="s">
        <v>68</v>
      </c>
      <c r="P541" t="s">
        <v>69</v>
      </c>
      <c r="Q541" t="s">
        <v>498</v>
      </c>
      <c r="S541" t="s">
        <v>71</v>
      </c>
      <c r="T541" t="s">
        <v>499</v>
      </c>
      <c r="U541" t="s">
        <v>500</v>
      </c>
      <c r="V541" t="s">
        <v>501</v>
      </c>
      <c r="W541" t="s">
        <v>90</v>
      </c>
      <c r="X541" t="s">
        <v>502</v>
      </c>
      <c r="Y541" t="str">
        <f>"11-9021"</f>
        <v>11-9021</v>
      </c>
      <c r="Z541" t="s">
        <v>503</v>
      </c>
      <c r="AA541">
        <v>3328</v>
      </c>
      <c r="AB541">
        <v>3</v>
      </c>
      <c r="AD541" t="s">
        <v>77</v>
      </c>
      <c r="AE541" t="s">
        <v>199</v>
      </c>
      <c r="AF541">
        <v>40</v>
      </c>
      <c r="AG541" s="3">
        <v>0.29166666666666669</v>
      </c>
      <c r="AH541" s="3">
        <v>0.79166666666666663</v>
      </c>
      <c r="AI541" s="5">
        <v>46</v>
      </c>
      <c r="AJ541">
        <v>69</v>
      </c>
      <c r="AK541">
        <v>69</v>
      </c>
      <c r="AL541" t="s">
        <v>79</v>
      </c>
      <c r="AM541" t="s">
        <v>71</v>
      </c>
      <c r="AN541">
        <v>5</v>
      </c>
      <c r="AO541" t="s">
        <v>81</v>
      </c>
      <c r="AP541" t="s">
        <v>69</v>
      </c>
      <c r="AQ541" t="s">
        <v>69</v>
      </c>
      <c r="AR541" t="s">
        <v>80</v>
      </c>
      <c r="AT541" t="s">
        <v>80</v>
      </c>
      <c r="AW541" t="s">
        <v>71</v>
      </c>
      <c r="AX541">
        <v>12</v>
      </c>
      <c r="AY541" t="s">
        <v>497</v>
      </c>
      <c r="AZ541">
        <v>46</v>
      </c>
      <c r="BA541" t="s">
        <v>90</v>
      </c>
      <c r="BB541">
        <v>79706</v>
      </c>
      <c r="BC541" t="s">
        <v>83</v>
      </c>
    </row>
    <row r="542" spans="1:55" x14ac:dyDescent="0.25">
      <c r="A542" t="s">
        <v>6673</v>
      </c>
      <c r="B542" s="1">
        <v>43441</v>
      </c>
      <c r="C542" t="s">
        <v>60</v>
      </c>
      <c r="D542" s="2">
        <v>43421.006597222222</v>
      </c>
      <c r="E542" t="s">
        <v>61</v>
      </c>
      <c r="F542" s="1">
        <v>43511</v>
      </c>
      <c r="G542" s="1">
        <v>43769</v>
      </c>
      <c r="H542" t="s">
        <v>6674</v>
      </c>
      <c r="J542" t="s">
        <v>6675</v>
      </c>
      <c r="L542" t="s">
        <v>3616</v>
      </c>
      <c r="M542" t="s">
        <v>90</v>
      </c>
      <c r="N542">
        <v>75032</v>
      </c>
      <c r="O542" t="s">
        <v>68</v>
      </c>
      <c r="Q542" t="s">
        <v>6676</v>
      </c>
      <c r="S542" t="s">
        <v>71</v>
      </c>
      <c r="T542" t="s">
        <v>1259</v>
      </c>
      <c r="U542" t="s">
        <v>1064</v>
      </c>
      <c r="V542" t="s">
        <v>1065</v>
      </c>
      <c r="W542" t="s">
        <v>90</v>
      </c>
      <c r="X542" t="s">
        <v>830</v>
      </c>
      <c r="Y542" t="str">
        <f>"37-3011"</f>
        <v>37-3011</v>
      </c>
      <c r="Z542" t="s">
        <v>454</v>
      </c>
      <c r="AA542">
        <v>561730</v>
      </c>
      <c r="AB542">
        <v>5</v>
      </c>
      <c r="AC542">
        <v>5</v>
      </c>
      <c r="AD542" t="s">
        <v>77</v>
      </c>
      <c r="AE542" t="s">
        <v>96</v>
      </c>
      <c r="AF542">
        <v>40</v>
      </c>
      <c r="AG542" s="3">
        <v>0.33333333333333331</v>
      </c>
      <c r="AH542" s="3">
        <v>0.70833333333333337</v>
      </c>
      <c r="AI542" s="4">
        <v>13.94</v>
      </c>
      <c r="AJ542">
        <v>20.91</v>
      </c>
      <c r="AL542" t="s">
        <v>79</v>
      </c>
      <c r="AM542" t="s">
        <v>80</v>
      </c>
      <c r="AO542" t="s">
        <v>81</v>
      </c>
      <c r="AR542" t="s">
        <v>80</v>
      </c>
      <c r="AT542" t="s">
        <v>80</v>
      </c>
      <c r="AW542" t="s">
        <v>80</v>
      </c>
      <c r="AY542" t="s">
        <v>3616</v>
      </c>
      <c r="AZ542" t="s">
        <v>3616</v>
      </c>
      <c r="BA542" t="s">
        <v>90</v>
      </c>
      <c r="BB542">
        <v>75032</v>
      </c>
      <c r="BC542" t="s">
        <v>77</v>
      </c>
    </row>
    <row r="543" spans="1:55" x14ac:dyDescent="0.25">
      <c r="A543" t="s">
        <v>3716</v>
      </c>
      <c r="B543" s="1">
        <v>43441</v>
      </c>
      <c r="C543" t="s">
        <v>60</v>
      </c>
      <c r="D543" s="2">
        <v>43426.395856481482</v>
      </c>
      <c r="E543" t="s">
        <v>85</v>
      </c>
      <c r="H543" t="s">
        <v>3717</v>
      </c>
      <c r="J543" t="s">
        <v>3718</v>
      </c>
      <c r="L543" t="s">
        <v>3719</v>
      </c>
      <c r="M543" t="s">
        <v>90</v>
      </c>
      <c r="N543">
        <v>78621</v>
      </c>
      <c r="O543" t="s">
        <v>68</v>
      </c>
      <c r="Q543" t="s">
        <v>3720</v>
      </c>
      <c r="S543" t="s">
        <v>71</v>
      </c>
      <c r="T543" t="s">
        <v>1259</v>
      </c>
      <c r="U543" t="s">
        <v>1064</v>
      </c>
      <c r="V543" t="s">
        <v>1065</v>
      </c>
      <c r="W543" t="s">
        <v>90</v>
      </c>
      <c r="X543" t="s">
        <v>3557</v>
      </c>
      <c r="Y543" t="str">
        <f>"47-2051"</f>
        <v>47-2051</v>
      </c>
      <c r="Z543" t="s">
        <v>2580</v>
      </c>
      <c r="AA543">
        <v>238110</v>
      </c>
      <c r="AB543">
        <v>12</v>
      </c>
      <c r="AD543" t="s">
        <v>77</v>
      </c>
      <c r="AE543" t="s">
        <v>96</v>
      </c>
      <c r="AF543">
        <v>35</v>
      </c>
      <c r="AG543" s="3">
        <v>0.33333333333333331</v>
      </c>
      <c r="AH543" s="3">
        <v>0.77083333333333337</v>
      </c>
      <c r="AI543" s="4">
        <v>17.53</v>
      </c>
      <c r="AJ543">
        <v>26.3</v>
      </c>
      <c r="AL543" t="s">
        <v>79</v>
      </c>
      <c r="AM543" t="s">
        <v>80</v>
      </c>
      <c r="AO543" t="s">
        <v>81</v>
      </c>
      <c r="AR543" t="s">
        <v>80</v>
      </c>
      <c r="AT543" t="s">
        <v>80</v>
      </c>
      <c r="AW543" t="s">
        <v>80</v>
      </c>
      <c r="AY543" t="s">
        <v>3719</v>
      </c>
      <c r="AZ543" t="s">
        <v>3721</v>
      </c>
      <c r="BA543" t="s">
        <v>90</v>
      </c>
      <c r="BB543">
        <v>78621</v>
      </c>
      <c r="BC543" t="s">
        <v>77</v>
      </c>
    </row>
    <row r="544" spans="1:55" x14ac:dyDescent="0.25">
      <c r="A544" t="s">
        <v>2817</v>
      </c>
      <c r="B544" s="1">
        <v>43388</v>
      </c>
      <c r="C544" t="s">
        <v>60</v>
      </c>
      <c r="D544" s="2">
        <v>43367.56627314815</v>
      </c>
      <c r="E544" t="s">
        <v>85</v>
      </c>
      <c r="H544" t="s">
        <v>2818</v>
      </c>
      <c r="I544" t="s">
        <v>2819</v>
      </c>
      <c r="J544" t="s">
        <v>2820</v>
      </c>
      <c r="L544" t="s">
        <v>516</v>
      </c>
      <c r="M544" t="s">
        <v>67</v>
      </c>
      <c r="N544">
        <v>80550</v>
      </c>
      <c r="O544" t="s">
        <v>68</v>
      </c>
      <c r="Q544" t="s">
        <v>2821</v>
      </c>
      <c r="S544" t="s">
        <v>71</v>
      </c>
      <c r="T544" t="s">
        <v>2822</v>
      </c>
      <c r="U544" t="s">
        <v>2823</v>
      </c>
      <c r="V544" t="s">
        <v>2824</v>
      </c>
      <c r="W544" t="s">
        <v>545</v>
      </c>
      <c r="X544" t="s">
        <v>2825</v>
      </c>
      <c r="Y544" t="str">
        <f>"37-2012"</f>
        <v>37-2012</v>
      </c>
      <c r="Z544" t="s">
        <v>268</v>
      </c>
      <c r="AA544">
        <v>721110</v>
      </c>
      <c r="AB544">
        <v>5</v>
      </c>
      <c r="AD544" t="s">
        <v>77</v>
      </c>
      <c r="AE544" t="s">
        <v>96</v>
      </c>
      <c r="AF544">
        <v>36</v>
      </c>
      <c r="AG544" s="3">
        <v>0.33333333333333331</v>
      </c>
      <c r="AH544" s="3">
        <v>0.64583333333333337</v>
      </c>
      <c r="AI544" s="4">
        <v>10.69</v>
      </c>
      <c r="AJ544">
        <v>16.04</v>
      </c>
      <c r="AL544" t="s">
        <v>79</v>
      </c>
      <c r="AM544" t="s">
        <v>80</v>
      </c>
      <c r="AO544" t="s">
        <v>81</v>
      </c>
      <c r="AR544" t="s">
        <v>80</v>
      </c>
      <c r="AT544" t="s">
        <v>80</v>
      </c>
      <c r="AW544" t="s">
        <v>71</v>
      </c>
      <c r="AX544">
        <v>3</v>
      </c>
      <c r="AY544" t="s">
        <v>2826</v>
      </c>
      <c r="AZ544" t="s">
        <v>1119</v>
      </c>
      <c r="BA544" t="s">
        <v>67</v>
      </c>
      <c r="BB544">
        <v>80828</v>
      </c>
      <c r="BC544" t="s">
        <v>83</v>
      </c>
    </row>
    <row r="545" spans="1:55" x14ac:dyDescent="0.25">
      <c r="A545" t="s">
        <v>5604</v>
      </c>
      <c r="B545" s="1">
        <v>43438</v>
      </c>
      <c r="C545" t="s">
        <v>60</v>
      </c>
      <c r="D545" s="2">
        <v>43407.003645833334</v>
      </c>
      <c r="E545" t="s">
        <v>61</v>
      </c>
      <c r="F545" s="1">
        <v>43497</v>
      </c>
      <c r="G545" s="1">
        <v>43798</v>
      </c>
      <c r="H545" t="s">
        <v>5605</v>
      </c>
      <c r="J545" t="s">
        <v>5606</v>
      </c>
      <c r="K545" t="s">
        <v>5607</v>
      </c>
      <c r="L545" t="s">
        <v>5608</v>
      </c>
      <c r="M545" t="s">
        <v>773</v>
      </c>
      <c r="N545">
        <v>7701</v>
      </c>
      <c r="O545" t="s">
        <v>68</v>
      </c>
      <c r="Q545" t="s">
        <v>5609</v>
      </c>
      <c r="S545" t="s">
        <v>71</v>
      </c>
      <c r="T545" t="s">
        <v>1251</v>
      </c>
      <c r="U545" t="s">
        <v>817</v>
      </c>
      <c r="V545" t="s">
        <v>640</v>
      </c>
      <c r="W545" t="s">
        <v>90</v>
      </c>
      <c r="X545" t="s">
        <v>754</v>
      </c>
      <c r="Y545" t="str">
        <f>"37-3011"</f>
        <v>37-3011</v>
      </c>
      <c r="Z545" t="s">
        <v>454</v>
      </c>
      <c r="AA545">
        <v>561730</v>
      </c>
      <c r="AB545">
        <v>36</v>
      </c>
      <c r="AC545">
        <v>36</v>
      </c>
      <c r="AD545" t="s">
        <v>77</v>
      </c>
      <c r="AE545" t="s">
        <v>96</v>
      </c>
      <c r="AF545">
        <v>40</v>
      </c>
      <c r="AG545" s="3">
        <v>0.33333333333333331</v>
      </c>
      <c r="AH545" s="3">
        <v>0.70833333333333337</v>
      </c>
      <c r="AI545" s="4">
        <v>16.809999999999999</v>
      </c>
      <c r="AJ545">
        <v>25.22</v>
      </c>
      <c r="AL545" t="s">
        <v>79</v>
      </c>
      <c r="AM545" t="s">
        <v>80</v>
      </c>
      <c r="AO545" t="s">
        <v>81</v>
      </c>
      <c r="AR545" t="s">
        <v>80</v>
      </c>
      <c r="AT545" t="s">
        <v>80</v>
      </c>
      <c r="AW545" t="s">
        <v>80</v>
      </c>
      <c r="AY545" t="s">
        <v>5608</v>
      </c>
      <c r="AZ545" t="s">
        <v>1252</v>
      </c>
      <c r="BA545" t="s">
        <v>773</v>
      </c>
      <c r="BB545">
        <v>7701</v>
      </c>
      <c r="BC545" t="s">
        <v>77</v>
      </c>
    </row>
    <row r="546" spans="1:55" x14ac:dyDescent="0.25">
      <c r="A546" t="s">
        <v>2622</v>
      </c>
      <c r="B546" s="1">
        <v>43453</v>
      </c>
      <c r="C546" t="s">
        <v>60</v>
      </c>
      <c r="D546" s="2">
        <v>43435.000416666669</v>
      </c>
      <c r="E546" t="s">
        <v>85</v>
      </c>
      <c r="H546" t="s">
        <v>2623</v>
      </c>
      <c r="J546" t="s">
        <v>2624</v>
      </c>
      <c r="L546" t="s">
        <v>2625</v>
      </c>
      <c r="M546" t="s">
        <v>67</v>
      </c>
      <c r="N546">
        <v>80110</v>
      </c>
      <c r="O546" t="s">
        <v>68</v>
      </c>
      <c r="Q546" t="s">
        <v>2626</v>
      </c>
      <c r="S546" t="s">
        <v>71</v>
      </c>
      <c r="T546" t="s">
        <v>182</v>
      </c>
      <c r="U546" t="s">
        <v>1042</v>
      </c>
      <c r="V546" t="s">
        <v>184</v>
      </c>
      <c r="W546" t="s">
        <v>90</v>
      </c>
      <c r="X546" t="s">
        <v>754</v>
      </c>
      <c r="Y546" t="str">
        <f>"37-3011"</f>
        <v>37-3011</v>
      </c>
      <c r="Z546" t="s">
        <v>454</v>
      </c>
      <c r="AA546">
        <v>561730</v>
      </c>
      <c r="AB546">
        <v>180</v>
      </c>
      <c r="AD546" t="s">
        <v>77</v>
      </c>
      <c r="AE546" t="s">
        <v>96</v>
      </c>
      <c r="AF546">
        <v>40</v>
      </c>
      <c r="AG546" s="3">
        <v>0.27083333333333331</v>
      </c>
      <c r="AH546" s="3">
        <v>0.6875</v>
      </c>
      <c r="AI546" s="4">
        <v>15.17</v>
      </c>
      <c r="AJ546">
        <v>22.76</v>
      </c>
      <c r="AK546">
        <v>25.5</v>
      </c>
      <c r="AL546" t="s">
        <v>79</v>
      </c>
      <c r="AM546" t="s">
        <v>80</v>
      </c>
      <c r="AO546" t="s">
        <v>81</v>
      </c>
      <c r="AP546" t="s">
        <v>69</v>
      </c>
      <c r="AQ546" t="s">
        <v>69</v>
      </c>
      <c r="AR546" t="s">
        <v>80</v>
      </c>
      <c r="AT546" t="s">
        <v>80</v>
      </c>
      <c r="AW546" t="s">
        <v>80</v>
      </c>
      <c r="AY546" t="s">
        <v>2625</v>
      </c>
      <c r="AZ546" t="s">
        <v>2627</v>
      </c>
      <c r="BA546" t="s">
        <v>67</v>
      </c>
      <c r="BB546">
        <v>80110</v>
      </c>
      <c r="BC546" t="s">
        <v>77</v>
      </c>
    </row>
    <row r="547" spans="1:55" x14ac:dyDescent="0.25">
      <c r="A547" t="s">
        <v>7226</v>
      </c>
      <c r="B547" s="1">
        <v>43461</v>
      </c>
      <c r="C547" t="s">
        <v>60</v>
      </c>
      <c r="D547" s="2">
        <v>43422.000162037039</v>
      </c>
      <c r="E547" t="s">
        <v>85</v>
      </c>
      <c r="H547" t="s">
        <v>7227</v>
      </c>
      <c r="I547" t="s">
        <v>7228</v>
      </c>
      <c r="J547" t="s">
        <v>7229</v>
      </c>
      <c r="K547" t="s">
        <v>7230</v>
      </c>
      <c r="L547" t="s">
        <v>7231</v>
      </c>
      <c r="M547" t="s">
        <v>354</v>
      </c>
      <c r="N547">
        <v>73003</v>
      </c>
      <c r="O547" t="s">
        <v>68</v>
      </c>
      <c r="Q547" t="s">
        <v>7232</v>
      </c>
      <c r="S547" t="s">
        <v>71</v>
      </c>
      <c r="T547" t="s">
        <v>182</v>
      </c>
      <c r="U547" t="s">
        <v>183</v>
      </c>
      <c r="V547" t="s">
        <v>184</v>
      </c>
      <c r="W547" t="s">
        <v>90</v>
      </c>
      <c r="X547" t="s">
        <v>754</v>
      </c>
      <c r="Y547" t="str">
        <f>"37-3011"</f>
        <v>37-3011</v>
      </c>
      <c r="Z547" t="s">
        <v>454</v>
      </c>
      <c r="AA547">
        <v>561730</v>
      </c>
      <c r="AB547">
        <v>15</v>
      </c>
      <c r="AD547" t="s">
        <v>77</v>
      </c>
      <c r="AE547" t="s">
        <v>96</v>
      </c>
      <c r="AF547">
        <v>40</v>
      </c>
      <c r="AG547" s="3">
        <v>0.29166666666666669</v>
      </c>
      <c r="AH547" s="3">
        <v>0.66666666666666663</v>
      </c>
      <c r="AI547" s="4">
        <v>12.92</v>
      </c>
      <c r="AJ547">
        <v>19.38</v>
      </c>
      <c r="AL547" t="s">
        <v>79</v>
      </c>
      <c r="AM547" t="s">
        <v>80</v>
      </c>
      <c r="AO547" t="s">
        <v>81</v>
      </c>
      <c r="AR547" t="s">
        <v>80</v>
      </c>
      <c r="AT547" t="s">
        <v>80</v>
      </c>
      <c r="AW547" t="s">
        <v>80</v>
      </c>
      <c r="AY547" t="s">
        <v>7231</v>
      </c>
      <c r="AZ547" t="s">
        <v>2446</v>
      </c>
      <c r="BA547" t="s">
        <v>354</v>
      </c>
      <c r="BB547">
        <v>73003</v>
      </c>
      <c r="BC547" t="s">
        <v>77</v>
      </c>
    </row>
    <row r="548" spans="1:55" x14ac:dyDescent="0.25">
      <c r="A548" t="s">
        <v>4703</v>
      </c>
      <c r="B548" s="1">
        <v>43440</v>
      </c>
      <c r="C548" t="s">
        <v>60</v>
      </c>
      <c r="D548" s="2">
        <v>43407.000300925924</v>
      </c>
      <c r="E548" t="s">
        <v>757</v>
      </c>
      <c r="F548" s="1">
        <v>43497</v>
      </c>
      <c r="G548" s="1">
        <v>43799</v>
      </c>
      <c r="H548" t="s">
        <v>4704</v>
      </c>
      <c r="I548" t="s">
        <v>4705</v>
      </c>
      <c r="J548" t="s">
        <v>4706</v>
      </c>
      <c r="K548" t="s">
        <v>4707</v>
      </c>
      <c r="L548" t="s">
        <v>4708</v>
      </c>
      <c r="M548" t="s">
        <v>240</v>
      </c>
      <c r="N548">
        <v>31632</v>
      </c>
      <c r="O548" t="s">
        <v>68</v>
      </c>
      <c r="Q548" t="s">
        <v>4709</v>
      </c>
      <c r="S548" t="s">
        <v>71</v>
      </c>
      <c r="T548" t="s">
        <v>182</v>
      </c>
      <c r="U548" t="s">
        <v>183</v>
      </c>
      <c r="V548" t="s">
        <v>184</v>
      </c>
      <c r="W548" t="s">
        <v>90</v>
      </c>
      <c r="X548" t="s">
        <v>754</v>
      </c>
      <c r="Y548" t="str">
        <f>"37-3011"</f>
        <v>37-3011</v>
      </c>
      <c r="Z548" t="s">
        <v>454</v>
      </c>
      <c r="AA548">
        <v>561730</v>
      </c>
      <c r="AB548">
        <v>12</v>
      </c>
      <c r="AC548">
        <v>12</v>
      </c>
      <c r="AD548" t="s">
        <v>77</v>
      </c>
      <c r="AE548" t="s">
        <v>96</v>
      </c>
      <c r="AF548">
        <v>40</v>
      </c>
      <c r="AG548" s="3">
        <v>0.33333333333333331</v>
      </c>
      <c r="AH548" s="3">
        <v>0.70833333333333337</v>
      </c>
      <c r="AI548" s="4">
        <v>11.07</v>
      </c>
      <c r="AJ548">
        <v>16.61</v>
      </c>
      <c r="AL548" t="s">
        <v>79</v>
      </c>
      <c r="AM548" t="s">
        <v>80</v>
      </c>
      <c r="AO548" t="s">
        <v>81</v>
      </c>
      <c r="AR548" t="s">
        <v>80</v>
      </c>
      <c r="AT548" t="s">
        <v>80</v>
      </c>
      <c r="AW548" t="s">
        <v>80</v>
      </c>
      <c r="AY548" t="s">
        <v>4708</v>
      </c>
      <c r="AZ548" t="s">
        <v>4710</v>
      </c>
      <c r="BA548" t="s">
        <v>240</v>
      </c>
      <c r="BB548">
        <v>31632</v>
      </c>
      <c r="BC548" t="s">
        <v>77</v>
      </c>
    </row>
    <row r="549" spans="1:55" x14ac:dyDescent="0.25">
      <c r="A549" t="s">
        <v>4572</v>
      </c>
      <c r="B549" s="1">
        <v>43445</v>
      </c>
      <c r="C549" t="s">
        <v>60</v>
      </c>
      <c r="D549" s="2">
        <v>43435.000023148146</v>
      </c>
      <c r="E549" t="s">
        <v>85</v>
      </c>
      <c r="H549" t="s">
        <v>4573</v>
      </c>
      <c r="I549" t="s">
        <v>4574</v>
      </c>
      <c r="J549" t="s">
        <v>4575</v>
      </c>
      <c r="K549" t="s">
        <v>69</v>
      </c>
      <c r="L549" t="s">
        <v>4576</v>
      </c>
      <c r="M549" t="s">
        <v>336</v>
      </c>
      <c r="N549">
        <v>14564</v>
      </c>
      <c r="O549" t="s">
        <v>68</v>
      </c>
      <c r="P549" t="s">
        <v>69</v>
      </c>
      <c r="Q549" t="s">
        <v>4577</v>
      </c>
      <c r="S549" t="s">
        <v>71</v>
      </c>
      <c r="T549" t="s">
        <v>182</v>
      </c>
      <c r="U549" t="s">
        <v>1042</v>
      </c>
      <c r="V549" t="s">
        <v>184</v>
      </c>
      <c r="W549" t="s">
        <v>90</v>
      </c>
      <c r="X549" t="s">
        <v>754</v>
      </c>
      <c r="Y549" t="str">
        <f>"37-3011"</f>
        <v>37-3011</v>
      </c>
      <c r="Z549" t="s">
        <v>454</v>
      </c>
      <c r="AA549">
        <v>561730</v>
      </c>
      <c r="AB549">
        <v>23</v>
      </c>
      <c r="AD549" t="s">
        <v>77</v>
      </c>
      <c r="AE549" t="s">
        <v>96</v>
      </c>
      <c r="AF549">
        <v>40</v>
      </c>
      <c r="AG549" s="3">
        <v>0.29166666666666669</v>
      </c>
      <c r="AH549" s="3">
        <v>0.70833333333333337</v>
      </c>
      <c r="AI549" s="4">
        <v>15.1</v>
      </c>
      <c r="AJ549">
        <v>22.65</v>
      </c>
      <c r="AK549">
        <v>24</v>
      </c>
      <c r="AL549" t="s">
        <v>79</v>
      </c>
      <c r="AM549" t="s">
        <v>80</v>
      </c>
      <c r="AO549" t="s">
        <v>81</v>
      </c>
      <c r="AP549" t="s">
        <v>69</v>
      </c>
      <c r="AQ549" t="s">
        <v>69</v>
      </c>
      <c r="AR549" t="s">
        <v>80</v>
      </c>
      <c r="AT549" t="s">
        <v>80</v>
      </c>
      <c r="AW549" t="s">
        <v>80</v>
      </c>
      <c r="AY549" t="s">
        <v>4576</v>
      </c>
      <c r="AZ549" t="s">
        <v>4578</v>
      </c>
      <c r="BA549" t="s">
        <v>336</v>
      </c>
      <c r="BB549">
        <v>14564</v>
      </c>
      <c r="BC549" t="s">
        <v>77</v>
      </c>
    </row>
    <row r="550" spans="1:55" x14ac:dyDescent="0.25">
      <c r="A550" t="s">
        <v>6692</v>
      </c>
      <c r="B550" s="1">
        <v>43453</v>
      </c>
      <c r="C550" t="s">
        <v>60</v>
      </c>
      <c r="D550" s="2">
        <v>43435.021435185183</v>
      </c>
      <c r="E550" t="s">
        <v>85</v>
      </c>
      <c r="H550" t="s">
        <v>6693</v>
      </c>
      <c r="I550" t="s">
        <v>6694</v>
      </c>
      <c r="J550" t="s">
        <v>6695</v>
      </c>
      <c r="L550" t="s">
        <v>6696</v>
      </c>
      <c r="M550" t="s">
        <v>266</v>
      </c>
      <c r="N550">
        <v>2472</v>
      </c>
      <c r="O550" t="s">
        <v>68</v>
      </c>
      <c r="Q550" t="s">
        <v>6697</v>
      </c>
      <c r="S550" t="s">
        <v>71</v>
      </c>
      <c r="T550" t="s">
        <v>182</v>
      </c>
      <c r="U550" t="s">
        <v>183</v>
      </c>
      <c r="V550" t="s">
        <v>184</v>
      </c>
      <c r="W550" t="s">
        <v>90</v>
      </c>
      <c r="X550" t="s">
        <v>6698</v>
      </c>
      <c r="Y550" t="str">
        <f>"53-7062"</f>
        <v>53-7062</v>
      </c>
      <c r="Z550" t="s">
        <v>186</v>
      </c>
      <c r="AA550">
        <v>484210</v>
      </c>
      <c r="AB550">
        <v>75</v>
      </c>
      <c r="AD550" t="s">
        <v>77</v>
      </c>
      <c r="AE550" t="s">
        <v>96</v>
      </c>
      <c r="AF550">
        <v>40</v>
      </c>
      <c r="AG550" s="3">
        <v>0.29166666666666669</v>
      </c>
      <c r="AH550" s="3">
        <v>0.66666666666666663</v>
      </c>
      <c r="AI550" s="4">
        <v>16.66</v>
      </c>
      <c r="AJ550">
        <v>24.99</v>
      </c>
      <c r="AK550">
        <v>36</v>
      </c>
      <c r="AL550" t="s">
        <v>79</v>
      </c>
      <c r="AM550" t="s">
        <v>80</v>
      </c>
      <c r="AO550" t="s">
        <v>81</v>
      </c>
      <c r="AR550" t="s">
        <v>80</v>
      </c>
      <c r="AT550" t="s">
        <v>80</v>
      </c>
      <c r="AW550" t="s">
        <v>80</v>
      </c>
      <c r="AY550" t="s">
        <v>6696</v>
      </c>
      <c r="AZ550" t="s">
        <v>1338</v>
      </c>
      <c r="BA550" t="s">
        <v>266</v>
      </c>
      <c r="BB550">
        <v>2472</v>
      </c>
      <c r="BC550" t="s">
        <v>77</v>
      </c>
    </row>
    <row r="551" spans="1:55" x14ac:dyDescent="0.25">
      <c r="A551" t="s">
        <v>6595</v>
      </c>
      <c r="B551" s="1">
        <v>43444</v>
      </c>
      <c r="C551" t="s">
        <v>60</v>
      </c>
      <c r="D551" s="2">
        <v>43410.000023148146</v>
      </c>
      <c r="E551" t="s">
        <v>757</v>
      </c>
      <c r="F551" s="1">
        <v>43500</v>
      </c>
      <c r="G551" s="1">
        <v>43792</v>
      </c>
      <c r="H551" t="s">
        <v>6596</v>
      </c>
      <c r="I551" t="s">
        <v>69</v>
      </c>
      <c r="J551" t="s">
        <v>6597</v>
      </c>
      <c r="K551" t="s">
        <v>6598</v>
      </c>
      <c r="L551" t="s">
        <v>2293</v>
      </c>
      <c r="M551" t="s">
        <v>90</v>
      </c>
      <c r="N551">
        <v>77494</v>
      </c>
      <c r="O551" t="s">
        <v>68</v>
      </c>
      <c r="P551" t="s">
        <v>69</v>
      </c>
      <c r="Q551" t="s">
        <v>6599</v>
      </c>
      <c r="S551" t="s">
        <v>71</v>
      </c>
      <c r="T551" t="s">
        <v>793</v>
      </c>
      <c r="U551" t="s">
        <v>1042</v>
      </c>
      <c r="V551" t="s">
        <v>184</v>
      </c>
      <c r="W551" t="s">
        <v>90</v>
      </c>
      <c r="X551" t="s">
        <v>754</v>
      </c>
      <c r="Y551" t="str">
        <f>"37-3011"</f>
        <v>37-3011</v>
      </c>
      <c r="Z551" t="s">
        <v>454</v>
      </c>
      <c r="AA551">
        <v>561730</v>
      </c>
      <c r="AB551">
        <v>55</v>
      </c>
      <c r="AC551">
        <v>55</v>
      </c>
      <c r="AD551" t="s">
        <v>77</v>
      </c>
      <c r="AE551" t="s">
        <v>96</v>
      </c>
      <c r="AF551">
        <v>40</v>
      </c>
      <c r="AG551" s="3">
        <v>0.29166666666666669</v>
      </c>
      <c r="AH551" s="3">
        <v>0.64583333333333337</v>
      </c>
      <c r="AI551" s="4">
        <v>13.44</v>
      </c>
      <c r="AJ551">
        <v>20.16</v>
      </c>
      <c r="AL551" t="s">
        <v>79</v>
      </c>
      <c r="AM551" t="s">
        <v>80</v>
      </c>
      <c r="AO551" t="s">
        <v>81</v>
      </c>
      <c r="AP551" t="s">
        <v>69</v>
      </c>
      <c r="AQ551" t="s">
        <v>69</v>
      </c>
      <c r="AR551" t="s">
        <v>80</v>
      </c>
      <c r="AT551" t="s">
        <v>80</v>
      </c>
      <c r="AW551" t="s">
        <v>80</v>
      </c>
      <c r="AY551" t="s">
        <v>2293</v>
      </c>
      <c r="AZ551" t="s">
        <v>2331</v>
      </c>
      <c r="BA551" t="s">
        <v>90</v>
      </c>
      <c r="BB551">
        <v>77494</v>
      </c>
      <c r="BC551" t="s">
        <v>77</v>
      </c>
    </row>
    <row r="552" spans="1:55" x14ac:dyDescent="0.25">
      <c r="A552" t="s">
        <v>4627</v>
      </c>
      <c r="B552" s="1">
        <v>43444</v>
      </c>
      <c r="C552" t="s">
        <v>60</v>
      </c>
      <c r="D552" s="2">
        <v>43435.000740740739</v>
      </c>
      <c r="E552" t="s">
        <v>85</v>
      </c>
      <c r="H552" t="s">
        <v>4628</v>
      </c>
      <c r="J552" t="s">
        <v>4629</v>
      </c>
      <c r="K552" t="s">
        <v>4630</v>
      </c>
      <c r="L552" t="s">
        <v>4631</v>
      </c>
      <c r="M552" t="s">
        <v>773</v>
      </c>
      <c r="N552">
        <v>8867</v>
      </c>
      <c r="O552" t="s">
        <v>68</v>
      </c>
      <c r="Q552" t="s">
        <v>4632</v>
      </c>
      <c r="S552" t="s">
        <v>71</v>
      </c>
      <c r="T552" t="s">
        <v>793</v>
      </c>
      <c r="U552" t="s">
        <v>890</v>
      </c>
      <c r="V552" t="s">
        <v>184</v>
      </c>
      <c r="W552" t="s">
        <v>90</v>
      </c>
      <c r="X552" t="s">
        <v>754</v>
      </c>
      <c r="Y552" t="str">
        <f>"37-3011"</f>
        <v>37-3011</v>
      </c>
      <c r="Z552" t="s">
        <v>454</v>
      </c>
      <c r="AA552">
        <v>561730</v>
      </c>
      <c r="AB552">
        <v>8</v>
      </c>
      <c r="AD552" t="s">
        <v>77</v>
      </c>
      <c r="AE552" t="s">
        <v>78</v>
      </c>
      <c r="AF552">
        <v>40</v>
      </c>
      <c r="AG552" s="3">
        <v>0.33333333333333331</v>
      </c>
      <c r="AH552" s="3">
        <v>0.70833333333333337</v>
      </c>
      <c r="AI552" s="4">
        <v>14.41</v>
      </c>
      <c r="AJ552">
        <v>21.62</v>
      </c>
      <c r="AK552">
        <v>24</v>
      </c>
      <c r="AL552" t="s">
        <v>79</v>
      </c>
      <c r="AM552" t="s">
        <v>80</v>
      </c>
      <c r="AO552" t="s">
        <v>81</v>
      </c>
      <c r="AR552" t="s">
        <v>80</v>
      </c>
      <c r="AT552" t="s">
        <v>80</v>
      </c>
      <c r="AW552" t="s">
        <v>80</v>
      </c>
      <c r="AY552" t="s">
        <v>4631</v>
      </c>
      <c r="AZ552" t="s">
        <v>3736</v>
      </c>
      <c r="BA552" t="s">
        <v>773</v>
      </c>
      <c r="BB552">
        <v>8867</v>
      </c>
      <c r="BC552" t="s">
        <v>77</v>
      </c>
    </row>
    <row r="553" spans="1:55" x14ac:dyDescent="0.25">
      <c r="A553" t="s">
        <v>5629</v>
      </c>
      <c r="B553" s="1">
        <v>43440</v>
      </c>
      <c r="C553" t="s">
        <v>60</v>
      </c>
      <c r="D553" s="2">
        <v>43407.00576388889</v>
      </c>
      <c r="E553" t="s">
        <v>61</v>
      </c>
      <c r="F553" s="1">
        <v>43497</v>
      </c>
      <c r="G553" s="1">
        <v>43798</v>
      </c>
      <c r="H553" t="s">
        <v>5630</v>
      </c>
      <c r="I553" t="s">
        <v>5631</v>
      </c>
      <c r="J553" t="s">
        <v>5632</v>
      </c>
      <c r="L553" t="s">
        <v>665</v>
      </c>
      <c r="M553" t="s">
        <v>90</v>
      </c>
      <c r="N553">
        <v>78733</v>
      </c>
      <c r="O553" t="s">
        <v>68</v>
      </c>
      <c r="Q553" t="s">
        <v>5633</v>
      </c>
      <c r="S553" t="s">
        <v>71</v>
      </c>
      <c r="T553" t="s">
        <v>1251</v>
      </c>
      <c r="U553" t="s">
        <v>817</v>
      </c>
      <c r="V553" t="s">
        <v>640</v>
      </c>
      <c r="W553" t="s">
        <v>90</v>
      </c>
      <c r="X553" t="s">
        <v>754</v>
      </c>
      <c r="Y553" t="str">
        <f>"37-3011"</f>
        <v>37-3011</v>
      </c>
      <c r="Z553" t="s">
        <v>454</v>
      </c>
      <c r="AA553">
        <v>561730</v>
      </c>
      <c r="AB553">
        <v>21</v>
      </c>
      <c r="AC553">
        <v>21</v>
      </c>
      <c r="AD553" t="s">
        <v>77</v>
      </c>
      <c r="AE553" t="s">
        <v>96</v>
      </c>
      <c r="AF553">
        <v>40</v>
      </c>
      <c r="AG553" s="3">
        <v>0.27083333333333331</v>
      </c>
      <c r="AH553" s="3">
        <v>0.71875</v>
      </c>
      <c r="AI553" s="4">
        <v>13.91</v>
      </c>
      <c r="AJ553">
        <v>20.87</v>
      </c>
      <c r="AL553" t="s">
        <v>79</v>
      </c>
      <c r="AM553" t="s">
        <v>80</v>
      </c>
      <c r="AO553" t="s">
        <v>81</v>
      </c>
      <c r="AR553" t="s">
        <v>80</v>
      </c>
      <c r="AT553" t="s">
        <v>80</v>
      </c>
      <c r="AW553" t="s">
        <v>80</v>
      </c>
      <c r="AY553" t="s">
        <v>665</v>
      </c>
      <c r="AZ553" t="s">
        <v>867</v>
      </c>
      <c r="BA553" t="s">
        <v>90</v>
      </c>
      <c r="BB553">
        <v>78733</v>
      </c>
      <c r="BC553" t="s">
        <v>77</v>
      </c>
    </row>
    <row r="554" spans="1:55" x14ac:dyDescent="0.25">
      <c r="A554" t="s">
        <v>1270</v>
      </c>
      <c r="B554" s="1">
        <v>43452</v>
      </c>
      <c r="C554" t="s">
        <v>60</v>
      </c>
      <c r="D554" s="2">
        <v>43421.000486111108</v>
      </c>
      <c r="E554" t="s">
        <v>85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592</v>
      </c>
      <c r="N554">
        <v>37027</v>
      </c>
      <c r="O554" t="s">
        <v>68</v>
      </c>
      <c r="Q554" t="s">
        <v>1276</v>
      </c>
      <c r="S554" t="s">
        <v>71</v>
      </c>
      <c r="T554" t="s">
        <v>182</v>
      </c>
      <c r="U554" t="s">
        <v>183</v>
      </c>
      <c r="V554" t="s">
        <v>184</v>
      </c>
      <c r="W554" t="s">
        <v>90</v>
      </c>
      <c r="X554" t="s">
        <v>754</v>
      </c>
      <c r="Y554" t="str">
        <f>"37-3011"</f>
        <v>37-3011</v>
      </c>
      <c r="Z554" t="s">
        <v>454</v>
      </c>
      <c r="AA554">
        <v>561730</v>
      </c>
      <c r="AB554">
        <v>23</v>
      </c>
      <c r="AD554" t="s">
        <v>77</v>
      </c>
      <c r="AE554" t="s">
        <v>96</v>
      </c>
      <c r="AF554">
        <v>40</v>
      </c>
      <c r="AG554" s="3">
        <v>0.25</v>
      </c>
      <c r="AH554" s="3">
        <v>0.61458333333333337</v>
      </c>
      <c r="AI554" s="4">
        <v>12.56</v>
      </c>
      <c r="AJ554">
        <v>18.84</v>
      </c>
      <c r="AK554">
        <v>19.5</v>
      </c>
      <c r="AL554" t="s">
        <v>79</v>
      </c>
      <c r="AM554" t="s">
        <v>80</v>
      </c>
      <c r="AO554" t="s">
        <v>81</v>
      </c>
      <c r="AR554" t="s">
        <v>80</v>
      </c>
      <c r="AT554" t="s">
        <v>80</v>
      </c>
      <c r="AW554" t="s">
        <v>80</v>
      </c>
      <c r="AY554" t="s">
        <v>1275</v>
      </c>
      <c r="AZ554" t="s">
        <v>703</v>
      </c>
      <c r="BA554" t="s">
        <v>592</v>
      </c>
      <c r="BB554">
        <v>37027</v>
      </c>
      <c r="BC554" t="s">
        <v>77</v>
      </c>
    </row>
    <row r="555" spans="1:55" x14ac:dyDescent="0.25">
      <c r="A555" t="s">
        <v>1794</v>
      </c>
      <c r="B555" s="1">
        <v>43418</v>
      </c>
      <c r="C555" t="s">
        <v>60</v>
      </c>
      <c r="D555" s="2">
        <v>43370.415069444447</v>
      </c>
      <c r="E555" t="s">
        <v>61</v>
      </c>
      <c r="F555" s="1">
        <v>43449</v>
      </c>
      <c r="G555" s="1">
        <v>43570</v>
      </c>
      <c r="H555" t="s">
        <v>1795</v>
      </c>
      <c r="J555" t="s">
        <v>1796</v>
      </c>
      <c r="L555" t="s">
        <v>1797</v>
      </c>
      <c r="M555" t="s">
        <v>324</v>
      </c>
      <c r="N555">
        <v>71647</v>
      </c>
      <c r="O555" t="s">
        <v>68</v>
      </c>
      <c r="Q555" t="s">
        <v>1798</v>
      </c>
      <c r="S555" t="s">
        <v>80</v>
      </c>
      <c r="U555" t="s">
        <v>108</v>
      </c>
      <c r="X555" t="s">
        <v>647</v>
      </c>
      <c r="Y555" t="str">
        <f>"45-4011"</f>
        <v>45-4011</v>
      </c>
      <c r="Z555" t="s">
        <v>242</v>
      </c>
      <c r="AA555">
        <v>115310</v>
      </c>
      <c r="AB555">
        <v>30</v>
      </c>
      <c r="AC555">
        <v>30</v>
      </c>
      <c r="AD555" t="s">
        <v>77</v>
      </c>
      <c r="AE555" t="s">
        <v>78</v>
      </c>
      <c r="AF555">
        <v>40</v>
      </c>
      <c r="AG555" s="3">
        <v>0.29166666666666669</v>
      </c>
      <c r="AH555" s="3">
        <v>0.625</v>
      </c>
      <c r="AI555" s="4">
        <v>15.06</v>
      </c>
      <c r="AL555" t="s">
        <v>79</v>
      </c>
      <c r="AM555" t="s">
        <v>80</v>
      </c>
      <c r="AO555" t="s">
        <v>81</v>
      </c>
      <c r="AP555" t="s">
        <v>69</v>
      </c>
      <c r="AQ555" t="s">
        <v>69</v>
      </c>
      <c r="AR555" t="s">
        <v>80</v>
      </c>
      <c r="AT555" t="s">
        <v>80</v>
      </c>
      <c r="AW555" t="s">
        <v>71</v>
      </c>
      <c r="AX555">
        <v>3</v>
      </c>
      <c r="AY555" t="s">
        <v>323</v>
      </c>
      <c r="AZ555" t="s">
        <v>327</v>
      </c>
      <c r="BA555" t="s">
        <v>324</v>
      </c>
      <c r="BB555">
        <v>71647</v>
      </c>
      <c r="BC555" t="s">
        <v>77</v>
      </c>
    </row>
    <row r="556" spans="1:55" x14ac:dyDescent="0.25">
      <c r="A556" t="s">
        <v>5836</v>
      </c>
      <c r="B556" s="1">
        <v>43452</v>
      </c>
      <c r="C556" t="s">
        <v>60</v>
      </c>
      <c r="D556" s="2">
        <v>43434.672280092593</v>
      </c>
      <c r="E556" t="s">
        <v>85</v>
      </c>
      <c r="H556" t="s">
        <v>5837</v>
      </c>
      <c r="J556" t="s">
        <v>5838</v>
      </c>
      <c r="L556" t="s">
        <v>5578</v>
      </c>
      <c r="M556" t="s">
        <v>90</v>
      </c>
      <c r="N556">
        <v>75482</v>
      </c>
      <c r="O556" t="s">
        <v>68</v>
      </c>
      <c r="Q556" t="s">
        <v>5839</v>
      </c>
      <c r="S556" t="s">
        <v>71</v>
      </c>
      <c r="T556" t="s">
        <v>1259</v>
      </c>
      <c r="U556" t="s">
        <v>1064</v>
      </c>
      <c r="V556" t="s">
        <v>1065</v>
      </c>
      <c r="W556" t="s">
        <v>90</v>
      </c>
      <c r="X556" t="s">
        <v>5579</v>
      </c>
      <c r="Y556" t="str">
        <f>"47-2061"</f>
        <v>47-2061</v>
      </c>
      <c r="Z556" t="s">
        <v>92</v>
      </c>
      <c r="AA556">
        <v>237310</v>
      </c>
      <c r="AB556">
        <v>40</v>
      </c>
      <c r="AD556" t="s">
        <v>77</v>
      </c>
      <c r="AE556" t="s">
        <v>96</v>
      </c>
      <c r="AF556">
        <v>35</v>
      </c>
      <c r="AG556" s="3">
        <v>0.29166666666666669</v>
      </c>
      <c r="AH556" s="3">
        <v>0.66666666666666663</v>
      </c>
      <c r="AI556" s="4">
        <v>14.95</v>
      </c>
      <c r="AJ556">
        <v>22.43</v>
      </c>
      <c r="AL556" t="s">
        <v>79</v>
      </c>
      <c r="AM556" t="s">
        <v>80</v>
      </c>
      <c r="AO556" t="s">
        <v>81</v>
      </c>
      <c r="AR556" t="s">
        <v>80</v>
      </c>
      <c r="AT556" t="s">
        <v>80</v>
      </c>
      <c r="AW556" t="s">
        <v>80</v>
      </c>
      <c r="AY556" t="s">
        <v>5578</v>
      </c>
      <c r="AZ556" t="s">
        <v>5580</v>
      </c>
      <c r="BA556" t="s">
        <v>90</v>
      </c>
      <c r="BB556">
        <v>75482</v>
      </c>
      <c r="BC556" t="s">
        <v>77</v>
      </c>
    </row>
    <row r="557" spans="1:55" x14ac:dyDescent="0.25">
      <c r="A557" t="s">
        <v>2806</v>
      </c>
      <c r="B557" s="1">
        <v>43454</v>
      </c>
      <c r="C557" t="s">
        <v>60</v>
      </c>
      <c r="D557" s="2">
        <v>43425.372789351852</v>
      </c>
      <c r="E557" t="s">
        <v>61</v>
      </c>
      <c r="F557" s="1">
        <v>43515</v>
      </c>
      <c r="G557" s="1">
        <v>43817</v>
      </c>
      <c r="H557" t="s">
        <v>2807</v>
      </c>
      <c r="J557" t="s">
        <v>2808</v>
      </c>
      <c r="K557" t="s">
        <v>2809</v>
      </c>
      <c r="L557" t="s">
        <v>2810</v>
      </c>
      <c r="M557" t="s">
        <v>152</v>
      </c>
      <c r="N557">
        <v>21234</v>
      </c>
      <c r="O557" t="s">
        <v>68</v>
      </c>
      <c r="Q557" t="s">
        <v>2811</v>
      </c>
      <c r="S557" t="s">
        <v>71</v>
      </c>
      <c r="T557" t="s">
        <v>182</v>
      </c>
      <c r="U557" t="s">
        <v>183</v>
      </c>
      <c r="V557" t="s">
        <v>184</v>
      </c>
      <c r="W557" t="s">
        <v>90</v>
      </c>
      <c r="X557" t="s">
        <v>754</v>
      </c>
      <c r="Y557" t="str">
        <f>"37-3011"</f>
        <v>37-3011</v>
      </c>
      <c r="Z557" t="s">
        <v>454</v>
      </c>
      <c r="AA557">
        <v>561730</v>
      </c>
      <c r="AB557">
        <v>6</v>
      </c>
      <c r="AC557">
        <v>6</v>
      </c>
      <c r="AD557" t="s">
        <v>77</v>
      </c>
      <c r="AE557" t="s">
        <v>78</v>
      </c>
      <c r="AF557">
        <v>40</v>
      </c>
      <c r="AG557" s="3">
        <v>0.27083333333333331</v>
      </c>
      <c r="AH557" s="3">
        <v>0.66666666666666663</v>
      </c>
      <c r="AI557" s="4">
        <v>14.64</v>
      </c>
      <c r="AJ557">
        <v>21.96</v>
      </c>
      <c r="AK557">
        <v>27.75</v>
      </c>
      <c r="AL557" t="s">
        <v>79</v>
      </c>
      <c r="AM557" t="s">
        <v>80</v>
      </c>
      <c r="AO557" t="s">
        <v>81</v>
      </c>
      <c r="AR557" t="s">
        <v>80</v>
      </c>
      <c r="AT557" t="s">
        <v>80</v>
      </c>
      <c r="AW557" t="s">
        <v>80</v>
      </c>
      <c r="AY557" t="s">
        <v>2810</v>
      </c>
      <c r="AZ557" t="s">
        <v>2740</v>
      </c>
      <c r="BA557" t="s">
        <v>152</v>
      </c>
      <c r="BB557">
        <v>21234</v>
      </c>
      <c r="BC557" t="s">
        <v>77</v>
      </c>
    </row>
    <row r="558" spans="1:55" x14ac:dyDescent="0.25">
      <c r="A558" t="s">
        <v>6053</v>
      </c>
      <c r="B558" s="1">
        <v>43377</v>
      </c>
      <c r="C558" t="s">
        <v>60</v>
      </c>
      <c r="D558" s="2">
        <v>43368.842627314814</v>
      </c>
      <c r="E558" t="s">
        <v>350</v>
      </c>
      <c r="H558" t="s">
        <v>6054</v>
      </c>
      <c r="I558" t="s">
        <v>6055</v>
      </c>
      <c r="J558" t="s">
        <v>6056</v>
      </c>
      <c r="L558" t="s">
        <v>6057</v>
      </c>
      <c r="M558" t="s">
        <v>5858</v>
      </c>
      <c r="N558">
        <v>57783</v>
      </c>
      <c r="O558" t="s">
        <v>68</v>
      </c>
      <c r="Q558" t="s">
        <v>6058</v>
      </c>
      <c r="S558" t="s">
        <v>71</v>
      </c>
      <c r="T558" t="s">
        <v>6059</v>
      </c>
      <c r="U558" t="s">
        <v>6060</v>
      </c>
      <c r="V558" t="s">
        <v>2824</v>
      </c>
      <c r="W558" t="s">
        <v>545</v>
      </c>
      <c r="X558" t="s">
        <v>268</v>
      </c>
      <c r="Y558" t="str">
        <f>"37-2012"</f>
        <v>37-2012</v>
      </c>
      <c r="Z558" t="s">
        <v>268</v>
      </c>
      <c r="AA558">
        <v>721110</v>
      </c>
      <c r="AB558">
        <v>6</v>
      </c>
      <c r="AD558" t="s">
        <v>77</v>
      </c>
      <c r="AE558" t="s">
        <v>96</v>
      </c>
      <c r="AF558">
        <v>36</v>
      </c>
      <c r="AG558" s="3">
        <v>0.33333333333333331</v>
      </c>
      <c r="AH558" s="3">
        <v>0.64583333333333337</v>
      </c>
      <c r="AI558" s="4">
        <v>10.87</v>
      </c>
      <c r="AJ558">
        <v>16.309999999999999</v>
      </c>
      <c r="AL558" t="s">
        <v>79</v>
      </c>
      <c r="AM558" t="s">
        <v>80</v>
      </c>
      <c r="AO558" t="s">
        <v>81</v>
      </c>
      <c r="AR558" t="s">
        <v>80</v>
      </c>
      <c r="AT558" t="s">
        <v>80</v>
      </c>
      <c r="AW558" t="s">
        <v>71</v>
      </c>
      <c r="AX558">
        <v>3</v>
      </c>
      <c r="AY558" t="s">
        <v>6057</v>
      </c>
      <c r="AZ558" t="s">
        <v>2805</v>
      </c>
      <c r="BA558" t="s">
        <v>5858</v>
      </c>
      <c r="BB558">
        <v>57783</v>
      </c>
      <c r="BC558" t="s">
        <v>83</v>
      </c>
    </row>
    <row r="559" spans="1:55" x14ac:dyDescent="0.25">
      <c r="A559" t="s">
        <v>7623</v>
      </c>
      <c r="B559" s="1">
        <v>43403</v>
      </c>
      <c r="C559" t="s">
        <v>60</v>
      </c>
      <c r="D559" s="2">
        <v>43378.003703703704</v>
      </c>
      <c r="E559" t="s">
        <v>61</v>
      </c>
      <c r="F559" s="1">
        <v>43468</v>
      </c>
      <c r="G559" s="1">
        <v>43772</v>
      </c>
      <c r="H559" t="s">
        <v>7624</v>
      </c>
      <c r="J559" t="s">
        <v>7625</v>
      </c>
      <c r="K559" t="s">
        <v>7626</v>
      </c>
      <c r="L559" t="s">
        <v>665</v>
      </c>
      <c r="M559" t="s">
        <v>90</v>
      </c>
      <c r="N559">
        <v>78735</v>
      </c>
      <c r="O559" t="s">
        <v>68</v>
      </c>
      <c r="Q559" t="s">
        <v>7627</v>
      </c>
      <c r="S559" t="s">
        <v>71</v>
      </c>
      <c r="T559" t="s">
        <v>315</v>
      </c>
      <c r="U559" t="s">
        <v>316</v>
      </c>
      <c r="V559" t="s">
        <v>317</v>
      </c>
      <c r="W559" t="s">
        <v>90</v>
      </c>
      <c r="X559" t="s">
        <v>165</v>
      </c>
      <c r="Y559" t="str">
        <f>"35-3022"</f>
        <v>35-3022</v>
      </c>
      <c r="Z559" t="s">
        <v>307</v>
      </c>
      <c r="AA559">
        <v>713990</v>
      </c>
      <c r="AB559">
        <v>6</v>
      </c>
      <c r="AC559">
        <v>6</v>
      </c>
      <c r="AD559" t="s">
        <v>77</v>
      </c>
      <c r="AE559" t="s">
        <v>78</v>
      </c>
      <c r="AF559">
        <v>35</v>
      </c>
      <c r="AG559" s="3">
        <v>0.41666666666666669</v>
      </c>
      <c r="AH559" s="3">
        <v>0.75</v>
      </c>
      <c r="AI559" s="4">
        <v>9.66</v>
      </c>
      <c r="AJ559">
        <v>14.49</v>
      </c>
      <c r="AK559">
        <v>20.37</v>
      </c>
      <c r="AL559" t="s">
        <v>79</v>
      </c>
      <c r="AM559" t="s">
        <v>80</v>
      </c>
      <c r="AO559" t="s">
        <v>81</v>
      </c>
      <c r="AR559" t="s">
        <v>80</v>
      </c>
      <c r="AT559" t="s">
        <v>80</v>
      </c>
      <c r="AW559" t="s">
        <v>80</v>
      </c>
      <c r="AY559" t="s">
        <v>665</v>
      </c>
      <c r="AZ559" t="s">
        <v>867</v>
      </c>
      <c r="BA559" t="s">
        <v>90</v>
      </c>
      <c r="BB559">
        <v>78735</v>
      </c>
      <c r="BC559" t="s">
        <v>77</v>
      </c>
    </row>
    <row r="560" spans="1:55" x14ac:dyDescent="0.25">
      <c r="A560" t="s">
        <v>7515</v>
      </c>
      <c r="B560" s="1">
        <v>43452</v>
      </c>
      <c r="C560" t="s">
        <v>60</v>
      </c>
      <c r="D560" s="2">
        <v>43435.000428240739</v>
      </c>
      <c r="E560" t="s">
        <v>85</v>
      </c>
      <c r="H560" t="s">
        <v>7516</v>
      </c>
      <c r="J560" t="s">
        <v>7517</v>
      </c>
      <c r="L560" t="s">
        <v>2631</v>
      </c>
      <c r="M560" t="s">
        <v>773</v>
      </c>
      <c r="N560">
        <v>7624</v>
      </c>
      <c r="O560" t="s">
        <v>68</v>
      </c>
      <c r="Q560" t="s">
        <v>7518</v>
      </c>
      <c r="S560" t="s">
        <v>71</v>
      </c>
      <c r="T560" t="s">
        <v>889</v>
      </c>
      <c r="U560" t="s">
        <v>890</v>
      </c>
      <c r="V560" t="s">
        <v>184</v>
      </c>
      <c r="W560" t="s">
        <v>90</v>
      </c>
      <c r="X560" t="s">
        <v>754</v>
      </c>
      <c r="Y560" t="str">
        <f>"37-3011"</f>
        <v>37-3011</v>
      </c>
      <c r="Z560" t="s">
        <v>454</v>
      </c>
      <c r="AA560">
        <v>561730</v>
      </c>
      <c r="AB560">
        <v>9</v>
      </c>
      <c r="AD560" t="s">
        <v>77</v>
      </c>
      <c r="AE560" t="s">
        <v>78</v>
      </c>
      <c r="AF560">
        <v>40</v>
      </c>
      <c r="AG560" s="3">
        <v>0.3125</v>
      </c>
      <c r="AH560" s="3">
        <v>0.6875</v>
      </c>
      <c r="AI560" s="4">
        <v>16.809999999999999</v>
      </c>
      <c r="AJ560">
        <v>25.22</v>
      </c>
      <c r="AL560" t="s">
        <v>79</v>
      </c>
      <c r="AM560" t="s">
        <v>80</v>
      </c>
      <c r="AO560" t="s">
        <v>81</v>
      </c>
      <c r="AR560" t="s">
        <v>80</v>
      </c>
      <c r="AT560" t="s">
        <v>80</v>
      </c>
      <c r="AW560" t="s">
        <v>80</v>
      </c>
      <c r="AY560" t="s">
        <v>2631</v>
      </c>
      <c r="AZ560" t="s">
        <v>2606</v>
      </c>
      <c r="BA560" t="s">
        <v>773</v>
      </c>
      <c r="BB560">
        <v>7624</v>
      </c>
      <c r="BC560" t="s">
        <v>77</v>
      </c>
    </row>
    <row r="561" spans="1:55" x14ac:dyDescent="0.25">
      <c r="A561" t="s">
        <v>143</v>
      </c>
      <c r="B561" s="1">
        <v>43405</v>
      </c>
      <c r="C561" t="s">
        <v>60</v>
      </c>
      <c r="D561" s="2">
        <v>43368.680868055555</v>
      </c>
      <c r="E561" t="s">
        <v>61</v>
      </c>
      <c r="F561" s="1">
        <v>43446</v>
      </c>
      <c r="G561" s="1">
        <v>43750</v>
      </c>
      <c r="H561" t="s">
        <v>144</v>
      </c>
      <c r="J561" t="s">
        <v>145</v>
      </c>
      <c r="L561" t="s">
        <v>146</v>
      </c>
      <c r="M561" t="s">
        <v>147</v>
      </c>
      <c r="N561">
        <v>98119</v>
      </c>
      <c r="O561" t="s">
        <v>68</v>
      </c>
      <c r="Q561" t="s">
        <v>148</v>
      </c>
      <c r="S561" t="s">
        <v>71</v>
      </c>
      <c r="T561" t="s">
        <v>149</v>
      </c>
      <c r="U561" t="s">
        <v>150</v>
      </c>
      <c r="V561" t="s">
        <v>151</v>
      </c>
      <c r="W561" t="s">
        <v>152</v>
      </c>
      <c r="X561" t="s">
        <v>153</v>
      </c>
      <c r="Y561" t="str">
        <f>"51-3022"</f>
        <v>51-3022</v>
      </c>
      <c r="Z561" t="s">
        <v>154</v>
      </c>
      <c r="AA561">
        <v>311712</v>
      </c>
      <c r="AB561">
        <v>600</v>
      </c>
      <c r="AC561">
        <v>600</v>
      </c>
      <c r="AD561" t="s">
        <v>77</v>
      </c>
      <c r="AE561" t="s">
        <v>96</v>
      </c>
      <c r="AF561">
        <v>35</v>
      </c>
      <c r="AG561" s="3">
        <v>0.25</v>
      </c>
      <c r="AH561" s="3">
        <v>0.91666666666666663</v>
      </c>
      <c r="AI561" s="4">
        <v>10.87</v>
      </c>
      <c r="AJ561">
        <v>16.309999999999999</v>
      </c>
      <c r="AL561" t="s">
        <v>79</v>
      </c>
      <c r="AM561" t="s">
        <v>80</v>
      </c>
      <c r="AO561" t="s">
        <v>81</v>
      </c>
      <c r="AR561" t="s">
        <v>80</v>
      </c>
      <c r="AT561" t="s">
        <v>80</v>
      </c>
      <c r="AW561" t="s">
        <v>80</v>
      </c>
      <c r="AY561" t="s">
        <v>155</v>
      </c>
      <c r="AZ561" t="s">
        <v>156</v>
      </c>
      <c r="BA561" t="s">
        <v>157</v>
      </c>
      <c r="BB561">
        <v>99692</v>
      </c>
      <c r="BC561" t="s">
        <v>77</v>
      </c>
    </row>
    <row r="562" spans="1:55" x14ac:dyDescent="0.25">
      <c r="A562" t="s">
        <v>169</v>
      </c>
      <c r="B562" s="1">
        <v>43403</v>
      </c>
      <c r="C562" t="s">
        <v>60</v>
      </c>
      <c r="D562" s="2">
        <v>43368.696099537039</v>
      </c>
      <c r="E562" t="s">
        <v>130</v>
      </c>
      <c r="F562" s="1">
        <v>43446</v>
      </c>
      <c r="G562" s="1">
        <v>43750</v>
      </c>
      <c r="H562" t="s">
        <v>144</v>
      </c>
      <c r="J562" t="s">
        <v>145</v>
      </c>
      <c r="L562" t="s">
        <v>146</v>
      </c>
      <c r="M562" t="s">
        <v>147</v>
      </c>
      <c r="N562">
        <v>98119</v>
      </c>
      <c r="O562" t="s">
        <v>68</v>
      </c>
      <c r="Q562" t="s">
        <v>170</v>
      </c>
      <c r="S562" t="s">
        <v>71</v>
      </c>
      <c r="T562" t="s">
        <v>149</v>
      </c>
      <c r="U562" t="s">
        <v>150</v>
      </c>
      <c r="V562" t="s">
        <v>151</v>
      </c>
      <c r="W562" t="s">
        <v>152</v>
      </c>
      <c r="X562" t="s">
        <v>171</v>
      </c>
      <c r="Y562" t="str">
        <f>"51-9111"</f>
        <v>51-9111</v>
      </c>
      <c r="Z562" t="s">
        <v>172</v>
      </c>
      <c r="AA562">
        <v>311712</v>
      </c>
      <c r="AB562">
        <v>10</v>
      </c>
      <c r="AC562">
        <v>9</v>
      </c>
      <c r="AD562" t="s">
        <v>77</v>
      </c>
      <c r="AE562" t="s">
        <v>78</v>
      </c>
      <c r="AF562">
        <v>35</v>
      </c>
      <c r="AG562" s="3">
        <v>0.25</v>
      </c>
      <c r="AH562" s="3">
        <v>0.91666666666666663</v>
      </c>
      <c r="AI562" s="4">
        <v>11.93</v>
      </c>
      <c r="AJ562">
        <v>17.899999999999999</v>
      </c>
      <c r="AL562" t="s">
        <v>79</v>
      </c>
      <c r="AM562" t="s">
        <v>80</v>
      </c>
      <c r="AO562" t="s">
        <v>173</v>
      </c>
      <c r="AR562" t="s">
        <v>80</v>
      </c>
      <c r="AT562" t="s">
        <v>80</v>
      </c>
      <c r="AW562" t="s">
        <v>71</v>
      </c>
      <c r="AX562">
        <v>6</v>
      </c>
      <c r="AY562" t="s">
        <v>174</v>
      </c>
      <c r="AZ562" t="s">
        <v>175</v>
      </c>
      <c r="BA562" t="s">
        <v>157</v>
      </c>
      <c r="BB562">
        <v>99664</v>
      </c>
      <c r="BC562" t="s">
        <v>77</v>
      </c>
    </row>
    <row r="563" spans="1:55" x14ac:dyDescent="0.25">
      <c r="A563" t="s">
        <v>1245</v>
      </c>
      <c r="B563" s="1">
        <v>43440</v>
      </c>
      <c r="C563" t="s">
        <v>60</v>
      </c>
      <c r="D563" s="2">
        <v>43407.005462962959</v>
      </c>
      <c r="E563" t="s">
        <v>61</v>
      </c>
      <c r="F563" s="1">
        <v>43497</v>
      </c>
      <c r="G563" s="1">
        <v>43798</v>
      </c>
      <c r="H563" t="s">
        <v>1246</v>
      </c>
      <c r="I563" t="s">
        <v>1247</v>
      </c>
      <c r="J563" t="s">
        <v>1248</v>
      </c>
      <c r="L563" t="s">
        <v>1249</v>
      </c>
      <c r="M563" t="s">
        <v>773</v>
      </c>
      <c r="N563">
        <v>7724</v>
      </c>
      <c r="O563" t="s">
        <v>68</v>
      </c>
      <c r="Q563" t="s">
        <v>1250</v>
      </c>
      <c r="S563" t="s">
        <v>71</v>
      </c>
      <c r="T563" t="s">
        <v>1251</v>
      </c>
      <c r="U563" t="s">
        <v>817</v>
      </c>
      <c r="V563" t="s">
        <v>640</v>
      </c>
      <c r="W563" t="s">
        <v>90</v>
      </c>
      <c r="X563" t="s">
        <v>754</v>
      </c>
      <c r="Y563" t="str">
        <f>"37-3011"</f>
        <v>37-3011</v>
      </c>
      <c r="Z563" t="s">
        <v>454</v>
      </c>
      <c r="AA563">
        <v>561730</v>
      </c>
      <c r="AB563">
        <v>35</v>
      </c>
      <c r="AC563">
        <v>35</v>
      </c>
      <c r="AD563" t="s">
        <v>77</v>
      </c>
      <c r="AE563" t="s">
        <v>96</v>
      </c>
      <c r="AF563">
        <v>40</v>
      </c>
      <c r="AG563" s="3">
        <v>0.29166666666666669</v>
      </c>
      <c r="AH563" s="3">
        <v>0.66666666666666663</v>
      </c>
      <c r="AI563" s="4">
        <v>16.809999999999999</v>
      </c>
      <c r="AJ563">
        <v>25.22</v>
      </c>
      <c r="AL563" t="s">
        <v>79</v>
      </c>
      <c r="AM563" t="s">
        <v>80</v>
      </c>
      <c r="AO563" t="s">
        <v>81</v>
      </c>
      <c r="AR563" t="s">
        <v>80</v>
      </c>
      <c r="AT563" t="s">
        <v>80</v>
      </c>
      <c r="AW563" t="s">
        <v>80</v>
      </c>
      <c r="AY563" t="s">
        <v>1249</v>
      </c>
      <c r="AZ563" t="s">
        <v>1252</v>
      </c>
      <c r="BA563" t="s">
        <v>773</v>
      </c>
      <c r="BB563">
        <v>7724</v>
      </c>
      <c r="BC563" t="s">
        <v>77</v>
      </c>
    </row>
    <row r="564" spans="1:55" x14ac:dyDescent="0.25">
      <c r="A564" t="s">
        <v>3632</v>
      </c>
      <c r="B564" s="1">
        <v>43438</v>
      </c>
      <c r="C564" t="s">
        <v>60</v>
      </c>
      <c r="D564" s="2">
        <v>43407.006041666667</v>
      </c>
      <c r="E564" t="s">
        <v>61</v>
      </c>
      <c r="F564" s="1">
        <v>43497</v>
      </c>
      <c r="G564" s="1">
        <v>43798</v>
      </c>
      <c r="H564" t="s">
        <v>3633</v>
      </c>
      <c r="J564" t="s">
        <v>3634</v>
      </c>
      <c r="L564" t="s">
        <v>234</v>
      </c>
      <c r="M564" t="s">
        <v>90</v>
      </c>
      <c r="N564">
        <v>77656</v>
      </c>
      <c r="O564" t="s">
        <v>68</v>
      </c>
      <c r="Q564" t="s">
        <v>3635</v>
      </c>
      <c r="S564" t="s">
        <v>71</v>
      </c>
      <c r="T564" t="s">
        <v>1251</v>
      </c>
      <c r="U564" t="s">
        <v>817</v>
      </c>
      <c r="V564" t="s">
        <v>640</v>
      </c>
      <c r="W564" t="s">
        <v>90</v>
      </c>
      <c r="X564" t="s">
        <v>754</v>
      </c>
      <c r="Y564" t="str">
        <f>"37-3011"</f>
        <v>37-3011</v>
      </c>
      <c r="Z564" t="s">
        <v>454</v>
      </c>
      <c r="AA564">
        <v>561730</v>
      </c>
      <c r="AB564">
        <v>20</v>
      </c>
      <c r="AC564">
        <v>20</v>
      </c>
      <c r="AD564" t="s">
        <v>77</v>
      </c>
      <c r="AE564" t="s">
        <v>96</v>
      </c>
      <c r="AF564">
        <v>40</v>
      </c>
      <c r="AG564" s="3">
        <v>0.29166666666666669</v>
      </c>
      <c r="AH564" s="3">
        <v>0.66666666666666663</v>
      </c>
      <c r="AI564" s="4">
        <v>12.55</v>
      </c>
      <c r="AJ564">
        <v>18.829999999999998</v>
      </c>
      <c r="AL564" t="s">
        <v>79</v>
      </c>
      <c r="AM564" t="s">
        <v>80</v>
      </c>
      <c r="AO564" t="s">
        <v>81</v>
      </c>
      <c r="AR564" t="s">
        <v>80</v>
      </c>
      <c r="AT564" t="s">
        <v>80</v>
      </c>
      <c r="AW564" t="s">
        <v>80</v>
      </c>
      <c r="AY564" t="s">
        <v>234</v>
      </c>
      <c r="AZ564" t="s">
        <v>243</v>
      </c>
      <c r="BA564" t="s">
        <v>90</v>
      </c>
      <c r="BB564">
        <v>77656</v>
      </c>
      <c r="BC564" t="s">
        <v>77</v>
      </c>
    </row>
    <row r="565" spans="1:55" x14ac:dyDescent="0.25">
      <c r="A565" t="s">
        <v>4902</v>
      </c>
      <c r="B565" s="1">
        <v>43452</v>
      </c>
      <c r="C565" t="s">
        <v>60</v>
      </c>
      <c r="D565" s="2">
        <v>43435.004953703705</v>
      </c>
      <c r="E565" t="s">
        <v>85</v>
      </c>
      <c r="H565" t="s">
        <v>4903</v>
      </c>
      <c r="J565" t="s">
        <v>4904</v>
      </c>
      <c r="K565" t="s">
        <v>4905</v>
      </c>
      <c r="L565" t="s">
        <v>4462</v>
      </c>
      <c r="M565" t="s">
        <v>324</v>
      </c>
      <c r="N565">
        <v>72223</v>
      </c>
      <c r="O565" t="s">
        <v>68</v>
      </c>
      <c r="Q565" t="s">
        <v>4906</v>
      </c>
      <c r="S565" t="s">
        <v>71</v>
      </c>
      <c r="T565" t="s">
        <v>182</v>
      </c>
      <c r="U565" t="s">
        <v>183</v>
      </c>
      <c r="V565" t="s">
        <v>184</v>
      </c>
      <c r="W565" t="s">
        <v>90</v>
      </c>
      <c r="X565" t="s">
        <v>754</v>
      </c>
      <c r="Y565" t="str">
        <f>"37-3011"</f>
        <v>37-3011</v>
      </c>
      <c r="Z565" t="s">
        <v>454</v>
      </c>
      <c r="AA565">
        <v>561730</v>
      </c>
      <c r="AB565">
        <v>12</v>
      </c>
      <c r="AD565" t="s">
        <v>77</v>
      </c>
      <c r="AE565" t="s">
        <v>96</v>
      </c>
      <c r="AF565">
        <v>40</v>
      </c>
      <c r="AG565" s="3">
        <v>0.3125</v>
      </c>
      <c r="AH565" s="3">
        <v>0.70833333333333337</v>
      </c>
      <c r="AI565" s="4">
        <v>11.86</v>
      </c>
      <c r="AJ565">
        <v>17.79</v>
      </c>
      <c r="AL565" t="s">
        <v>79</v>
      </c>
      <c r="AM565" t="s">
        <v>80</v>
      </c>
      <c r="AO565" t="s">
        <v>81</v>
      </c>
      <c r="AR565" t="s">
        <v>80</v>
      </c>
      <c r="AT565" t="s">
        <v>80</v>
      </c>
      <c r="AW565" t="s">
        <v>80</v>
      </c>
      <c r="AY565" t="s">
        <v>4462</v>
      </c>
      <c r="AZ565" t="s">
        <v>4464</v>
      </c>
      <c r="BA565" t="s">
        <v>324</v>
      </c>
      <c r="BB565">
        <v>72223</v>
      </c>
      <c r="BC565" t="s">
        <v>77</v>
      </c>
    </row>
    <row r="566" spans="1:55" x14ac:dyDescent="0.25">
      <c r="A566" t="s">
        <v>3393</v>
      </c>
      <c r="B566" s="1">
        <v>43432</v>
      </c>
      <c r="C566" t="s">
        <v>60</v>
      </c>
      <c r="D566" s="2">
        <v>43407.008692129632</v>
      </c>
      <c r="E566" t="s">
        <v>61</v>
      </c>
      <c r="F566" s="1">
        <v>43497</v>
      </c>
      <c r="G566" s="1">
        <v>43800</v>
      </c>
      <c r="H566" t="s">
        <v>3394</v>
      </c>
      <c r="I566" t="s">
        <v>3395</v>
      </c>
      <c r="J566" t="s">
        <v>3396</v>
      </c>
      <c r="L566" t="s">
        <v>3397</v>
      </c>
      <c r="M566" t="s">
        <v>90</v>
      </c>
      <c r="N566">
        <v>76226</v>
      </c>
      <c r="O566" t="s">
        <v>68</v>
      </c>
      <c r="Q566" t="s">
        <v>3398</v>
      </c>
      <c r="S566" t="s">
        <v>71</v>
      </c>
      <c r="T566" t="s">
        <v>1063</v>
      </c>
      <c r="U566" t="s">
        <v>1064</v>
      </c>
      <c r="V566" t="s">
        <v>1065</v>
      </c>
      <c r="W566" t="s">
        <v>90</v>
      </c>
      <c r="X566" t="s">
        <v>754</v>
      </c>
      <c r="Y566" t="str">
        <f>"37-3011"</f>
        <v>37-3011</v>
      </c>
      <c r="Z566" t="s">
        <v>454</v>
      </c>
      <c r="AA566">
        <v>561730</v>
      </c>
      <c r="AB566">
        <v>12</v>
      </c>
      <c r="AC566">
        <v>12</v>
      </c>
      <c r="AD566" t="s">
        <v>77</v>
      </c>
      <c r="AE566" t="s">
        <v>96</v>
      </c>
      <c r="AF566">
        <v>40</v>
      </c>
      <c r="AG566" s="3">
        <v>0.33333333333333331</v>
      </c>
      <c r="AH566" s="3">
        <v>0.6875</v>
      </c>
      <c r="AI566" s="4">
        <v>13.94</v>
      </c>
      <c r="AJ566">
        <v>20.91</v>
      </c>
      <c r="AL566" t="s">
        <v>79</v>
      </c>
      <c r="AM566" t="s">
        <v>80</v>
      </c>
      <c r="AO566" t="s">
        <v>81</v>
      </c>
      <c r="AR566" t="s">
        <v>80</v>
      </c>
      <c r="AT566" t="s">
        <v>80</v>
      </c>
      <c r="AW566" t="s">
        <v>80</v>
      </c>
      <c r="AY566" t="s">
        <v>3397</v>
      </c>
      <c r="AZ566" t="s">
        <v>3399</v>
      </c>
      <c r="BA566" t="s">
        <v>90</v>
      </c>
      <c r="BB566">
        <v>76226</v>
      </c>
      <c r="BC566" t="s">
        <v>77</v>
      </c>
    </row>
    <row r="567" spans="1:55" x14ac:dyDescent="0.25">
      <c r="A567" t="s">
        <v>3329</v>
      </c>
      <c r="B567" s="1">
        <v>43444</v>
      </c>
      <c r="C567" t="s">
        <v>60</v>
      </c>
      <c r="D567" s="2">
        <v>43409.707673611112</v>
      </c>
      <c r="E567" t="s">
        <v>61</v>
      </c>
      <c r="F567" s="1">
        <v>43497</v>
      </c>
      <c r="G567" s="1">
        <v>43784</v>
      </c>
      <c r="H567" t="s">
        <v>1018</v>
      </c>
      <c r="I567" t="s">
        <v>69</v>
      </c>
      <c r="J567" t="s">
        <v>1019</v>
      </c>
      <c r="K567" t="s">
        <v>69</v>
      </c>
      <c r="L567" t="s">
        <v>1020</v>
      </c>
      <c r="M567" t="s">
        <v>653</v>
      </c>
      <c r="N567">
        <v>66214</v>
      </c>
      <c r="O567" t="s">
        <v>68</v>
      </c>
      <c r="P567" t="s">
        <v>69</v>
      </c>
      <c r="Q567" t="s">
        <v>1021</v>
      </c>
      <c r="R567">
        <v>232</v>
      </c>
      <c r="S567" t="s">
        <v>71</v>
      </c>
      <c r="T567" t="s">
        <v>263</v>
      </c>
      <c r="U567" t="s">
        <v>264</v>
      </c>
      <c r="V567" t="s">
        <v>265</v>
      </c>
      <c r="W567" t="s">
        <v>266</v>
      </c>
      <c r="X567" t="s">
        <v>1022</v>
      </c>
      <c r="Y567" t="str">
        <f>"39-9032"</f>
        <v>39-9032</v>
      </c>
      <c r="Z567" t="s">
        <v>1023</v>
      </c>
      <c r="AA567">
        <v>61162</v>
      </c>
      <c r="AB567">
        <v>12</v>
      </c>
      <c r="AC567">
        <v>12</v>
      </c>
      <c r="AD567" t="s">
        <v>77</v>
      </c>
      <c r="AE567" t="s">
        <v>78</v>
      </c>
      <c r="AF567">
        <v>35</v>
      </c>
      <c r="AG567" s="3">
        <v>0.58333333333333337</v>
      </c>
      <c r="AH567" s="3">
        <v>0.875</v>
      </c>
      <c r="AI567" s="4">
        <v>18.010000000000002</v>
      </c>
      <c r="AL567" t="s">
        <v>79</v>
      </c>
      <c r="AM567" t="s">
        <v>80</v>
      </c>
      <c r="AO567" t="s">
        <v>690</v>
      </c>
      <c r="AP567" t="s">
        <v>69</v>
      </c>
      <c r="AQ567" t="s">
        <v>1024</v>
      </c>
      <c r="AR567" t="s">
        <v>80</v>
      </c>
      <c r="AT567" t="s">
        <v>80</v>
      </c>
      <c r="AW567" t="s">
        <v>80</v>
      </c>
      <c r="AY567" t="s">
        <v>1907</v>
      </c>
      <c r="AZ567" t="s">
        <v>1907</v>
      </c>
      <c r="BA567" t="s">
        <v>303</v>
      </c>
      <c r="BB567">
        <v>95815</v>
      </c>
      <c r="BC567" t="s">
        <v>77</v>
      </c>
    </row>
    <row r="568" spans="1:55" x14ac:dyDescent="0.25">
      <c r="A568" t="s">
        <v>7107</v>
      </c>
      <c r="B568" s="1">
        <v>43425</v>
      </c>
      <c r="C568" t="s">
        <v>60</v>
      </c>
      <c r="D568" s="2">
        <v>43396.648912037039</v>
      </c>
      <c r="E568" t="s">
        <v>115</v>
      </c>
      <c r="H568" t="s">
        <v>7108</v>
      </c>
      <c r="I568" t="s">
        <v>69</v>
      </c>
      <c r="J568" t="s">
        <v>7109</v>
      </c>
      <c r="K568" t="s">
        <v>69</v>
      </c>
      <c r="L568" t="s">
        <v>3502</v>
      </c>
      <c r="M568" t="s">
        <v>90</v>
      </c>
      <c r="N568">
        <v>78857</v>
      </c>
      <c r="O568" t="s">
        <v>68</v>
      </c>
      <c r="P568" t="s">
        <v>69</v>
      </c>
      <c r="Q568" t="s">
        <v>7110</v>
      </c>
      <c r="R568">
        <v>0</v>
      </c>
      <c r="S568" t="s">
        <v>80</v>
      </c>
      <c r="U568" t="s">
        <v>108</v>
      </c>
      <c r="X568" t="s">
        <v>2675</v>
      </c>
      <c r="Y568" t="str">
        <f>"53-3032"</f>
        <v>53-3032</v>
      </c>
      <c r="Z568" t="s">
        <v>357</v>
      </c>
      <c r="AA568">
        <v>541614</v>
      </c>
      <c r="AB568">
        <v>55</v>
      </c>
      <c r="AD568" t="s">
        <v>77</v>
      </c>
      <c r="AE568" t="s">
        <v>96</v>
      </c>
      <c r="AF568">
        <v>50</v>
      </c>
      <c r="AG568" s="3">
        <v>0.33333333333333331</v>
      </c>
      <c r="AH568" s="3">
        <v>0.75</v>
      </c>
      <c r="AI568" s="5">
        <v>1000</v>
      </c>
      <c r="AL568" t="s">
        <v>79</v>
      </c>
      <c r="AM568" t="s">
        <v>80</v>
      </c>
      <c r="AO568" t="s">
        <v>173</v>
      </c>
      <c r="AP568" t="s">
        <v>997</v>
      </c>
      <c r="AQ568" t="s">
        <v>69</v>
      </c>
      <c r="AR568" t="s">
        <v>80</v>
      </c>
      <c r="AT568" t="s">
        <v>80</v>
      </c>
      <c r="AW568" t="s">
        <v>71</v>
      </c>
      <c r="AX568">
        <v>36</v>
      </c>
      <c r="AY568" t="s">
        <v>3502</v>
      </c>
      <c r="AZ568" t="s">
        <v>3502</v>
      </c>
      <c r="BA568" t="s">
        <v>90</v>
      </c>
      <c r="BB568">
        <v>78857</v>
      </c>
      <c r="BC568" t="s">
        <v>83</v>
      </c>
    </row>
    <row r="569" spans="1:55" x14ac:dyDescent="0.25">
      <c r="A569" t="s">
        <v>7130</v>
      </c>
      <c r="B569" s="1">
        <v>43434</v>
      </c>
      <c r="C569" t="s">
        <v>60</v>
      </c>
      <c r="D569" s="2">
        <v>43409.690833333334</v>
      </c>
      <c r="E569" t="s">
        <v>61</v>
      </c>
      <c r="F569" s="1">
        <v>43497</v>
      </c>
      <c r="G569" s="1">
        <v>43784</v>
      </c>
      <c r="H569" t="s">
        <v>1018</v>
      </c>
      <c r="I569" t="s">
        <v>69</v>
      </c>
      <c r="J569" t="s">
        <v>1019</v>
      </c>
      <c r="K569" t="s">
        <v>69</v>
      </c>
      <c r="L569" t="s">
        <v>1020</v>
      </c>
      <c r="M569" t="s">
        <v>653</v>
      </c>
      <c r="N569">
        <v>66214</v>
      </c>
      <c r="O569" t="s">
        <v>68</v>
      </c>
      <c r="P569" t="s">
        <v>69</v>
      </c>
      <c r="Q569" t="s">
        <v>1021</v>
      </c>
      <c r="R569">
        <v>232</v>
      </c>
      <c r="S569" t="s">
        <v>71</v>
      </c>
      <c r="T569" t="s">
        <v>263</v>
      </c>
      <c r="U569" t="s">
        <v>264</v>
      </c>
      <c r="V569" t="s">
        <v>265</v>
      </c>
      <c r="W569" t="s">
        <v>266</v>
      </c>
      <c r="X569" t="s">
        <v>1022</v>
      </c>
      <c r="Y569" t="str">
        <f>"39-9032"</f>
        <v>39-9032</v>
      </c>
      <c r="Z569" t="s">
        <v>1023</v>
      </c>
      <c r="AA569">
        <v>61162</v>
      </c>
      <c r="AB569">
        <v>22</v>
      </c>
      <c r="AC569">
        <v>22</v>
      </c>
      <c r="AD569" t="s">
        <v>77</v>
      </c>
      <c r="AE569" t="s">
        <v>78</v>
      </c>
      <c r="AF569">
        <v>35</v>
      </c>
      <c r="AG569" s="3">
        <v>0.58333333333333337</v>
      </c>
      <c r="AH569" s="3">
        <v>0.875</v>
      </c>
      <c r="AI569" s="4">
        <v>14.2</v>
      </c>
      <c r="AL569" t="s">
        <v>79</v>
      </c>
      <c r="AM569" t="s">
        <v>80</v>
      </c>
      <c r="AO569" t="s">
        <v>690</v>
      </c>
      <c r="AP569" t="s">
        <v>69</v>
      </c>
      <c r="AQ569" t="s">
        <v>1024</v>
      </c>
      <c r="AR569" t="s">
        <v>80</v>
      </c>
      <c r="AT569" t="s">
        <v>80</v>
      </c>
      <c r="AW569" t="s">
        <v>80</v>
      </c>
      <c r="AY569" t="s">
        <v>7131</v>
      </c>
      <c r="AZ569" t="s">
        <v>3002</v>
      </c>
      <c r="BA569" t="s">
        <v>303</v>
      </c>
      <c r="BB569">
        <v>90254</v>
      </c>
      <c r="BC569" t="s">
        <v>77</v>
      </c>
    </row>
    <row r="570" spans="1:55" x14ac:dyDescent="0.25">
      <c r="A570" t="s">
        <v>6070</v>
      </c>
      <c r="B570" s="1">
        <v>43413</v>
      </c>
      <c r="C570" t="s">
        <v>60</v>
      </c>
      <c r="D570" s="2">
        <v>43390.703958333332</v>
      </c>
      <c r="E570" t="s">
        <v>61</v>
      </c>
      <c r="F570" s="1">
        <v>43480</v>
      </c>
      <c r="G570" s="1">
        <v>43784</v>
      </c>
      <c r="H570" t="s">
        <v>1018</v>
      </c>
      <c r="I570" t="s">
        <v>69</v>
      </c>
      <c r="J570" t="s">
        <v>1019</v>
      </c>
      <c r="K570" t="s">
        <v>69</v>
      </c>
      <c r="L570" t="s">
        <v>1020</v>
      </c>
      <c r="M570" t="s">
        <v>653</v>
      </c>
      <c r="N570">
        <v>66214</v>
      </c>
      <c r="O570" t="s">
        <v>68</v>
      </c>
      <c r="P570" t="s">
        <v>69</v>
      </c>
      <c r="Q570" t="s">
        <v>1021</v>
      </c>
      <c r="R570">
        <v>232</v>
      </c>
      <c r="S570" t="s">
        <v>71</v>
      </c>
      <c r="T570" t="s">
        <v>263</v>
      </c>
      <c r="U570" t="s">
        <v>264</v>
      </c>
      <c r="V570" t="s">
        <v>265</v>
      </c>
      <c r="W570" t="s">
        <v>266</v>
      </c>
      <c r="X570" t="s">
        <v>1022</v>
      </c>
      <c r="Y570" t="str">
        <f>"39-9032"</f>
        <v>39-9032</v>
      </c>
      <c r="Z570" t="s">
        <v>1023</v>
      </c>
      <c r="AA570">
        <v>61162</v>
      </c>
      <c r="AB570">
        <v>9</v>
      </c>
      <c r="AC570">
        <v>9</v>
      </c>
      <c r="AD570" t="s">
        <v>77</v>
      </c>
      <c r="AE570" t="s">
        <v>78</v>
      </c>
      <c r="AF570">
        <v>35</v>
      </c>
      <c r="AG570" s="3">
        <v>0.58333333333333337</v>
      </c>
      <c r="AH570" s="3">
        <v>0.875</v>
      </c>
      <c r="AI570" s="4">
        <v>13.97</v>
      </c>
      <c r="AL570" t="s">
        <v>79</v>
      </c>
      <c r="AM570" t="s">
        <v>80</v>
      </c>
      <c r="AO570" t="s">
        <v>690</v>
      </c>
      <c r="AP570" t="s">
        <v>69</v>
      </c>
      <c r="AQ570" t="s">
        <v>1024</v>
      </c>
      <c r="AR570" t="s">
        <v>80</v>
      </c>
      <c r="AT570" t="s">
        <v>80</v>
      </c>
      <c r="AW570" t="s">
        <v>80</v>
      </c>
      <c r="AY570" t="s">
        <v>6071</v>
      </c>
      <c r="AZ570" t="s">
        <v>2277</v>
      </c>
      <c r="BA570" t="s">
        <v>303</v>
      </c>
      <c r="BB570">
        <v>92084</v>
      </c>
      <c r="BC570" t="s">
        <v>77</v>
      </c>
    </row>
    <row r="571" spans="1:55" x14ac:dyDescent="0.25">
      <c r="A571" t="s">
        <v>1037</v>
      </c>
      <c r="B571" s="1">
        <v>43437</v>
      </c>
      <c r="C571" t="s">
        <v>60</v>
      </c>
      <c r="D571" s="2">
        <v>43407.000011574077</v>
      </c>
      <c r="E571" t="s">
        <v>61</v>
      </c>
      <c r="F571" s="1">
        <v>43497</v>
      </c>
      <c r="G571" s="1">
        <v>43799</v>
      </c>
      <c r="H571" t="s">
        <v>1038</v>
      </c>
      <c r="J571" t="s">
        <v>1039</v>
      </c>
      <c r="L571" t="s">
        <v>539</v>
      </c>
      <c r="M571" t="s">
        <v>90</v>
      </c>
      <c r="N571">
        <v>78247</v>
      </c>
      <c r="O571" t="s">
        <v>68</v>
      </c>
      <c r="Q571" t="s">
        <v>1040</v>
      </c>
      <c r="S571" t="s">
        <v>71</v>
      </c>
      <c r="T571" t="s">
        <v>1041</v>
      </c>
      <c r="U571" t="s">
        <v>1042</v>
      </c>
      <c r="V571" t="s">
        <v>184</v>
      </c>
      <c r="W571" t="s">
        <v>90</v>
      </c>
      <c r="X571" t="s">
        <v>754</v>
      </c>
      <c r="Y571" t="str">
        <f>"37-3011"</f>
        <v>37-3011</v>
      </c>
      <c r="Z571" t="s">
        <v>454</v>
      </c>
      <c r="AA571">
        <v>561730</v>
      </c>
      <c r="AB571">
        <v>70</v>
      </c>
      <c r="AC571">
        <v>70</v>
      </c>
      <c r="AD571" t="s">
        <v>77</v>
      </c>
      <c r="AE571" t="s">
        <v>96</v>
      </c>
      <c r="AF571">
        <v>40</v>
      </c>
      <c r="AG571" s="3">
        <v>0.3125</v>
      </c>
      <c r="AH571" s="3">
        <v>0.6875</v>
      </c>
      <c r="AI571" s="4">
        <v>13.02</v>
      </c>
      <c r="AJ571">
        <v>19.53</v>
      </c>
      <c r="AL571" t="s">
        <v>79</v>
      </c>
      <c r="AM571" t="s">
        <v>80</v>
      </c>
      <c r="AO571" t="s">
        <v>81</v>
      </c>
      <c r="AP571" t="s">
        <v>69</v>
      </c>
      <c r="AQ571" t="s">
        <v>69</v>
      </c>
      <c r="AR571" t="s">
        <v>80</v>
      </c>
      <c r="AT571" t="s">
        <v>80</v>
      </c>
      <c r="AW571" t="s">
        <v>80</v>
      </c>
      <c r="AY571" t="s">
        <v>539</v>
      </c>
      <c r="AZ571" t="s">
        <v>755</v>
      </c>
      <c r="BA571" t="s">
        <v>90</v>
      </c>
      <c r="BB571">
        <v>78247</v>
      </c>
      <c r="BC571" t="s">
        <v>77</v>
      </c>
    </row>
    <row r="572" spans="1:55" x14ac:dyDescent="0.25">
      <c r="A572" t="s">
        <v>3731</v>
      </c>
      <c r="B572" s="1">
        <v>43452</v>
      </c>
      <c r="C572" t="s">
        <v>60</v>
      </c>
      <c r="D572" s="2">
        <v>43435.000752314816</v>
      </c>
      <c r="E572" t="s">
        <v>85</v>
      </c>
      <c r="H572" t="s">
        <v>3732</v>
      </c>
      <c r="I572" t="s">
        <v>69</v>
      </c>
      <c r="J572" t="s">
        <v>3733</v>
      </c>
      <c r="L572" t="s">
        <v>3734</v>
      </c>
      <c r="M572" t="s">
        <v>773</v>
      </c>
      <c r="N572">
        <v>8525</v>
      </c>
      <c r="O572" t="s">
        <v>68</v>
      </c>
      <c r="P572" t="s">
        <v>69</v>
      </c>
      <c r="Q572" t="s">
        <v>3735</v>
      </c>
      <c r="S572" t="s">
        <v>71</v>
      </c>
      <c r="T572" t="s">
        <v>182</v>
      </c>
      <c r="U572" t="s">
        <v>1042</v>
      </c>
      <c r="V572" t="s">
        <v>184</v>
      </c>
      <c r="W572" t="s">
        <v>90</v>
      </c>
      <c r="X572" t="s">
        <v>754</v>
      </c>
      <c r="Y572" t="str">
        <f>"37-3011"</f>
        <v>37-3011</v>
      </c>
      <c r="Z572" t="s">
        <v>454</v>
      </c>
      <c r="AA572">
        <v>561730</v>
      </c>
      <c r="AB572">
        <v>30</v>
      </c>
      <c r="AD572" t="s">
        <v>77</v>
      </c>
      <c r="AE572" t="s">
        <v>96</v>
      </c>
      <c r="AF572">
        <v>40</v>
      </c>
      <c r="AG572" s="3">
        <v>0.29166666666666669</v>
      </c>
      <c r="AH572" s="3">
        <v>0.66666666666666663</v>
      </c>
      <c r="AI572" s="4">
        <v>16.809999999999999</v>
      </c>
      <c r="AJ572">
        <v>25.22</v>
      </c>
      <c r="AK572">
        <v>25.5</v>
      </c>
      <c r="AL572" t="s">
        <v>79</v>
      </c>
      <c r="AM572" t="s">
        <v>80</v>
      </c>
      <c r="AO572" t="s">
        <v>81</v>
      </c>
      <c r="AP572" t="s">
        <v>69</v>
      </c>
      <c r="AQ572" t="s">
        <v>69</v>
      </c>
      <c r="AR572" t="s">
        <v>80</v>
      </c>
      <c r="AT572" t="s">
        <v>80</v>
      </c>
      <c r="AW572" t="s">
        <v>80</v>
      </c>
      <c r="AY572" t="s">
        <v>3734</v>
      </c>
      <c r="AZ572" t="s">
        <v>3736</v>
      </c>
      <c r="BA572" t="s">
        <v>773</v>
      </c>
      <c r="BB572">
        <v>8525</v>
      </c>
      <c r="BC572" t="s">
        <v>77</v>
      </c>
    </row>
    <row r="573" spans="1:55" x14ac:dyDescent="0.25">
      <c r="A573" t="s">
        <v>4393</v>
      </c>
      <c r="B573" s="1">
        <v>43431</v>
      </c>
      <c r="C573" t="s">
        <v>60</v>
      </c>
      <c r="D573" s="2">
        <v>43376.722291666665</v>
      </c>
      <c r="E573" t="s">
        <v>61</v>
      </c>
      <c r="F573" s="1">
        <v>43466</v>
      </c>
      <c r="G573" s="1">
        <v>43739</v>
      </c>
      <c r="H573" t="s">
        <v>2164</v>
      </c>
      <c r="J573" t="s">
        <v>4394</v>
      </c>
      <c r="L573" t="s">
        <v>2166</v>
      </c>
      <c r="M573" t="s">
        <v>1099</v>
      </c>
      <c r="N573">
        <v>84604</v>
      </c>
      <c r="O573" t="s">
        <v>68</v>
      </c>
      <c r="Q573" t="s">
        <v>1585</v>
      </c>
      <c r="S573" t="s">
        <v>71</v>
      </c>
      <c r="T573" t="s">
        <v>663</v>
      </c>
      <c r="U573" t="s">
        <v>1003</v>
      </c>
      <c r="V573" t="s">
        <v>640</v>
      </c>
      <c r="W573" t="s">
        <v>90</v>
      </c>
      <c r="X573" t="s">
        <v>4395</v>
      </c>
      <c r="Y573" t="str">
        <f>"37-2011"</f>
        <v>37-2011</v>
      </c>
      <c r="Z573" t="s">
        <v>1297</v>
      </c>
      <c r="AA573">
        <v>561720</v>
      </c>
      <c r="AB573">
        <v>110</v>
      </c>
      <c r="AC573">
        <v>110</v>
      </c>
      <c r="AD573" t="s">
        <v>77</v>
      </c>
      <c r="AE573" t="s">
        <v>96</v>
      </c>
      <c r="AF573">
        <v>40</v>
      </c>
      <c r="AG573" s="3">
        <v>0.33333333333333331</v>
      </c>
      <c r="AH573" s="3">
        <v>0.70833333333333337</v>
      </c>
      <c r="AI573" s="4">
        <v>11.13</v>
      </c>
      <c r="AJ573">
        <v>16.690000000000001</v>
      </c>
      <c r="AL573" t="s">
        <v>79</v>
      </c>
      <c r="AM573" t="s">
        <v>80</v>
      </c>
      <c r="AO573" t="s">
        <v>81</v>
      </c>
      <c r="AR573" t="s">
        <v>80</v>
      </c>
      <c r="AT573" t="s">
        <v>80</v>
      </c>
      <c r="AW573" t="s">
        <v>80</v>
      </c>
      <c r="AY573" t="s">
        <v>1584</v>
      </c>
      <c r="AZ573" t="s">
        <v>2076</v>
      </c>
      <c r="BA573" t="s">
        <v>1099</v>
      </c>
      <c r="BB573">
        <v>84115</v>
      </c>
      <c r="BC573" t="s">
        <v>77</v>
      </c>
    </row>
    <row r="574" spans="1:55" x14ac:dyDescent="0.25">
      <c r="A574" t="s">
        <v>8271</v>
      </c>
      <c r="B574" s="1">
        <v>43438</v>
      </c>
      <c r="C574" t="s">
        <v>60</v>
      </c>
      <c r="D574" s="2">
        <v>43407.004583333335</v>
      </c>
      <c r="E574" t="s">
        <v>61</v>
      </c>
      <c r="F574" s="1">
        <v>43497</v>
      </c>
      <c r="G574" s="1">
        <v>43800</v>
      </c>
      <c r="H574" t="s">
        <v>1225</v>
      </c>
      <c r="J574" t="s">
        <v>1226</v>
      </c>
      <c r="L574" t="s">
        <v>1227</v>
      </c>
      <c r="M574" t="s">
        <v>99</v>
      </c>
      <c r="N574">
        <v>70301</v>
      </c>
      <c r="O574" t="s">
        <v>68</v>
      </c>
      <c r="Q574" t="s">
        <v>1228</v>
      </c>
      <c r="S574" t="s">
        <v>71</v>
      </c>
      <c r="T574" t="s">
        <v>724</v>
      </c>
      <c r="U574" t="s">
        <v>471</v>
      </c>
      <c r="V574" t="s">
        <v>557</v>
      </c>
      <c r="W574" t="s">
        <v>90</v>
      </c>
      <c r="X574" t="s">
        <v>754</v>
      </c>
      <c r="Y574" t="str">
        <f>"37-3011"</f>
        <v>37-3011</v>
      </c>
      <c r="Z574" t="s">
        <v>454</v>
      </c>
      <c r="AA574">
        <v>561730</v>
      </c>
      <c r="AB574">
        <v>6</v>
      </c>
      <c r="AC574">
        <v>6</v>
      </c>
      <c r="AD574" t="s">
        <v>77</v>
      </c>
      <c r="AE574" t="s">
        <v>96</v>
      </c>
      <c r="AF574">
        <v>35</v>
      </c>
      <c r="AG574" s="3">
        <v>0.25</v>
      </c>
      <c r="AH574" s="3">
        <v>0.58333333333333337</v>
      </c>
      <c r="AI574" s="4">
        <v>13.42</v>
      </c>
      <c r="AJ574">
        <v>20.13</v>
      </c>
      <c r="AL574" t="s">
        <v>79</v>
      </c>
      <c r="AM574" t="s">
        <v>80</v>
      </c>
      <c r="AO574" t="s">
        <v>81</v>
      </c>
      <c r="AR574" t="s">
        <v>80</v>
      </c>
      <c r="AT574" t="s">
        <v>80</v>
      </c>
      <c r="AW574" t="s">
        <v>80</v>
      </c>
      <c r="AY574" t="s">
        <v>8272</v>
      </c>
      <c r="AZ574" t="s">
        <v>98</v>
      </c>
      <c r="BA574" t="s">
        <v>99</v>
      </c>
      <c r="BB574">
        <v>70739</v>
      </c>
      <c r="BC574" t="s">
        <v>77</v>
      </c>
    </row>
    <row r="575" spans="1:55" x14ac:dyDescent="0.25">
      <c r="A575" t="s">
        <v>8066</v>
      </c>
      <c r="B575" s="1">
        <v>43437</v>
      </c>
      <c r="C575" t="s">
        <v>60</v>
      </c>
      <c r="D575" s="2">
        <v>43409.69253472222</v>
      </c>
      <c r="E575" t="s">
        <v>61</v>
      </c>
      <c r="F575" s="1">
        <v>43497</v>
      </c>
      <c r="G575" s="1">
        <v>43784</v>
      </c>
      <c r="H575" t="s">
        <v>1018</v>
      </c>
      <c r="I575" t="s">
        <v>69</v>
      </c>
      <c r="J575" t="s">
        <v>1019</v>
      </c>
      <c r="K575" t="s">
        <v>69</v>
      </c>
      <c r="L575" t="s">
        <v>1020</v>
      </c>
      <c r="M575" t="s">
        <v>653</v>
      </c>
      <c r="N575">
        <v>66214</v>
      </c>
      <c r="O575" t="s">
        <v>68</v>
      </c>
      <c r="P575" t="s">
        <v>69</v>
      </c>
      <c r="Q575" t="s">
        <v>1021</v>
      </c>
      <c r="R575">
        <v>232</v>
      </c>
      <c r="S575" t="s">
        <v>71</v>
      </c>
      <c r="T575" t="s">
        <v>263</v>
      </c>
      <c r="U575" t="s">
        <v>264</v>
      </c>
      <c r="V575" t="s">
        <v>265</v>
      </c>
      <c r="W575" t="s">
        <v>266</v>
      </c>
      <c r="X575" t="s">
        <v>1022</v>
      </c>
      <c r="Y575" t="str">
        <f>"39-9032"</f>
        <v>39-9032</v>
      </c>
      <c r="Z575" t="s">
        <v>1023</v>
      </c>
      <c r="AA575">
        <v>61162</v>
      </c>
      <c r="AB575">
        <v>20</v>
      </c>
      <c r="AC575">
        <v>20</v>
      </c>
      <c r="AD575" t="s">
        <v>77</v>
      </c>
      <c r="AE575" t="s">
        <v>78</v>
      </c>
      <c r="AF575">
        <v>35</v>
      </c>
      <c r="AG575" s="3">
        <v>0.58333333333333337</v>
      </c>
      <c r="AH575" s="3">
        <v>0.875</v>
      </c>
      <c r="AI575" s="4">
        <v>13.28</v>
      </c>
      <c r="AL575" t="s">
        <v>79</v>
      </c>
      <c r="AM575" t="s">
        <v>80</v>
      </c>
      <c r="AO575" t="s">
        <v>690</v>
      </c>
      <c r="AP575" t="s">
        <v>69</v>
      </c>
      <c r="AQ575" t="s">
        <v>1024</v>
      </c>
      <c r="AR575" t="s">
        <v>80</v>
      </c>
      <c r="AT575" t="s">
        <v>80</v>
      </c>
      <c r="AW575" t="s">
        <v>80</v>
      </c>
      <c r="AY575" t="s">
        <v>4123</v>
      </c>
      <c r="AZ575" t="s">
        <v>1163</v>
      </c>
      <c r="BA575" t="s">
        <v>240</v>
      </c>
      <c r="BB575">
        <v>30339</v>
      </c>
      <c r="BC575" t="s">
        <v>77</v>
      </c>
    </row>
    <row r="576" spans="1:55" x14ac:dyDescent="0.25">
      <c r="A576" t="s">
        <v>1949</v>
      </c>
      <c r="B576" s="1">
        <v>43425</v>
      </c>
      <c r="C576" t="s">
        <v>60</v>
      </c>
      <c r="D576" s="2">
        <v>43382.365532407406</v>
      </c>
      <c r="E576" t="s">
        <v>115</v>
      </c>
      <c r="H576" t="s">
        <v>1950</v>
      </c>
      <c r="I576" t="s">
        <v>69</v>
      </c>
      <c r="J576" t="s">
        <v>1951</v>
      </c>
      <c r="L576" t="s">
        <v>1952</v>
      </c>
      <c r="M576" t="s">
        <v>266</v>
      </c>
      <c r="N576">
        <v>2375</v>
      </c>
      <c r="O576" t="s">
        <v>68</v>
      </c>
      <c r="Q576" t="s">
        <v>1953</v>
      </c>
      <c r="S576" t="s">
        <v>71</v>
      </c>
      <c r="T576" t="s">
        <v>1954</v>
      </c>
      <c r="U576" t="s">
        <v>1955</v>
      </c>
      <c r="V576" t="s">
        <v>1956</v>
      </c>
      <c r="W576" t="s">
        <v>119</v>
      </c>
      <c r="X576" t="s">
        <v>754</v>
      </c>
      <c r="Y576" t="str">
        <f>"37-3011"</f>
        <v>37-3011</v>
      </c>
      <c r="Z576" t="s">
        <v>454</v>
      </c>
      <c r="AA576">
        <v>561730</v>
      </c>
      <c r="AB576">
        <v>3</v>
      </c>
      <c r="AD576" t="s">
        <v>77</v>
      </c>
      <c r="AE576" t="s">
        <v>78</v>
      </c>
      <c r="AF576">
        <v>40</v>
      </c>
      <c r="AG576" s="3">
        <v>0.29166666666666669</v>
      </c>
      <c r="AH576" s="3">
        <v>0.66666666666666663</v>
      </c>
      <c r="AI576" s="4">
        <v>17.5</v>
      </c>
      <c r="AJ576">
        <v>26.25</v>
      </c>
      <c r="AL576" t="s">
        <v>79</v>
      </c>
      <c r="AM576" t="s">
        <v>80</v>
      </c>
      <c r="AO576" t="s">
        <v>81</v>
      </c>
      <c r="AR576" t="s">
        <v>80</v>
      </c>
      <c r="AT576" t="s">
        <v>80</v>
      </c>
      <c r="AW576" t="s">
        <v>80</v>
      </c>
      <c r="AY576" t="s">
        <v>1952</v>
      </c>
      <c r="AZ576" t="s">
        <v>1957</v>
      </c>
      <c r="BA576" t="s">
        <v>266</v>
      </c>
      <c r="BB576">
        <v>2375</v>
      </c>
      <c r="BC576" t="s">
        <v>77</v>
      </c>
    </row>
    <row r="577" spans="1:59" x14ac:dyDescent="0.25">
      <c r="A577" t="s">
        <v>1721</v>
      </c>
      <c r="B577" s="1">
        <v>43413</v>
      </c>
      <c r="C577" t="s">
        <v>60</v>
      </c>
      <c r="D577" s="2">
        <v>43390.703206018516</v>
      </c>
      <c r="E577" t="s">
        <v>61</v>
      </c>
      <c r="F577" s="1">
        <v>43480</v>
      </c>
      <c r="G577" s="1">
        <v>43784</v>
      </c>
      <c r="H577" t="s">
        <v>1018</v>
      </c>
      <c r="I577" t="s">
        <v>69</v>
      </c>
      <c r="J577" t="s">
        <v>1019</v>
      </c>
      <c r="K577" t="s">
        <v>69</v>
      </c>
      <c r="L577" t="s">
        <v>1020</v>
      </c>
      <c r="M577" t="s">
        <v>653</v>
      </c>
      <c r="N577">
        <v>66214</v>
      </c>
      <c r="O577" t="s">
        <v>68</v>
      </c>
      <c r="P577" t="s">
        <v>69</v>
      </c>
      <c r="Q577" t="s">
        <v>1021</v>
      </c>
      <c r="R577">
        <v>232</v>
      </c>
      <c r="S577" t="s">
        <v>71</v>
      </c>
      <c r="T577" t="s">
        <v>263</v>
      </c>
      <c r="U577" t="s">
        <v>264</v>
      </c>
      <c r="V577" t="s">
        <v>265</v>
      </c>
      <c r="W577" t="s">
        <v>266</v>
      </c>
      <c r="X577" t="s">
        <v>1022</v>
      </c>
      <c r="Y577" t="str">
        <f>"39-9032"</f>
        <v>39-9032</v>
      </c>
      <c r="Z577" t="s">
        <v>1023</v>
      </c>
      <c r="AA577">
        <v>61162</v>
      </c>
      <c r="AB577">
        <v>17</v>
      </c>
      <c r="AC577">
        <v>17</v>
      </c>
      <c r="AD577" t="s">
        <v>77</v>
      </c>
      <c r="AE577" t="s">
        <v>78</v>
      </c>
      <c r="AF577">
        <v>35</v>
      </c>
      <c r="AG577" s="3">
        <v>0.58333333333333337</v>
      </c>
      <c r="AH577" s="3">
        <v>0.875</v>
      </c>
      <c r="AI577" s="4">
        <v>12.16</v>
      </c>
      <c r="AL577" t="s">
        <v>79</v>
      </c>
      <c r="AM577" t="s">
        <v>80</v>
      </c>
      <c r="AO577" t="s">
        <v>690</v>
      </c>
      <c r="AP577" t="s">
        <v>69</v>
      </c>
      <c r="AQ577" t="s">
        <v>1024</v>
      </c>
      <c r="AR577" t="s">
        <v>80</v>
      </c>
      <c r="AT577" t="s">
        <v>80</v>
      </c>
      <c r="AW577" t="s">
        <v>80</v>
      </c>
      <c r="AY577" t="s">
        <v>1722</v>
      </c>
      <c r="AZ577" t="s">
        <v>216</v>
      </c>
      <c r="BA577" t="s">
        <v>90</v>
      </c>
      <c r="BB577">
        <v>75039</v>
      </c>
      <c r="BC577" t="s">
        <v>77</v>
      </c>
    </row>
    <row r="578" spans="1:59" x14ac:dyDescent="0.25">
      <c r="A578" t="s">
        <v>6732</v>
      </c>
      <c r="B578" s="1">
        <v>43452</v>
      </c>
      <c r="C578" t="s">
        <v>60</v>
      </c>
      <c r="D578" s="2">
        <v>43435.001145833332</v>
      </c>
      <c r="E578" t="s">
        <v>85</v>
      </c>
      <c r="H578" t="s">
        <v>6733</v>
      </c>
      <c r="I578" t="s">
        <v>69</v>
      </c>
      <c r="J578" t="s">
        <v>6734</v>
      </c>
      <c r="L578" t="s">
        <v>3639</v>
      </c>
      <c r="M578" t="s">
        <v>180</v>
      </c>
      <c r="N578">
        <v>19462</v>
      </c>
      <c r="O578" t="s">
        <v>68</v>
      </c>
      <c r="P578" t="s">
        <v>69</v>
      </c>
      <c r="Q578" t="s">
        <v>6735</v>
      </c>
      <c r="S578" t="s">
        <v>71</v>
      </c>
      <c r="T578" t="s">
        <v>182</v>
      </c>
      <c r="U578" t="s">
        <v>1042</v>
      </c>
      <c r="V578" t="s">
        <v>184</v>
      </c>
      <c r="W578" t="s">
        <v>90</v>
      </c>
      <c r="X578" t="s">
        <v>754</v>
      </c>
      <c r="Y578" t="str">
        <f>"37-3011"</f>
        <v>37-3011</v>
      </c>
      <c r="Z578" t="s">
        <v>454</v>
      </c>
      <c r="AA578">
        <v>561730</v>
      </c>
      <c r="AB578">
        <v>150</v>
      </c>
      <c r="AD578" t="s">
        <v>77</v>
      </c>
      <c r="AE578" t="s">
        <v>96</v>
      </c>
      <c r="AF578">
        <v>40</v>
      </c>
      <c r="AG578" s="3">
        <v>0.29166666666666669</v>
      </c>
      <c r="AH578" s="3">
        <v>0.66666666666666663</v>
      </c>
      <c r="AI578" s="4">
        <v>15.73</v>
      </c>
      <c r="AJ578">
        <v>23.6</v>
      </c>
      <c r="AK578">
        <v>25</v>
      </c>
      <c r="AL578" t="s">
        <v>79</v>
      </c>
      <c r="AM578" t="s">
        <v>80</v>
      </c>
      <c r="AO578" t="s">
        <v>81</v>
      </c>
      <c r="AP578" t="s">
        <v>69</v>
      </c>
      <c r="AQ578" t="s">
        <v>69</v>
      </c>
      <c r="AR578" t="s">
        <v>80</v>
      </c>
      <c r="AT578" t="s">
        <v>80</v>
      </c>
      <c r="AW578" t="s">
        <v>80</v>
      </c>
      <c r="AY578" t="s">
        <v>3639</v>
      </c>
      <c r="AZ578" t="s">
        <v>187</v>
      </c>
      <c r="BA578" t="s">
        <v>180</v>
      </c>
      <c r="BB578">
        <v>19462</v>
      </c>
      <c r="BC578" t="s">
        <v>77</v>
      </c>
    </row>
    <row r="579" spans="1:59" x14ac:dyDescent="0.25">
      <c r="A579" t="s">
        <v>8308</v>
      </c>
      <c r="B579" s="1">
        <v>43452</v>
      </c>
      <c r="C579" t="s">
        <v>60</v>
      </c>
      <c r="D579" s="2">
        <v>43421.003159722219</v>
      </c>
      <c r="E579" t="s">
        <v>85</v>
      </c>
      <c r="H579" t="s">
        <v>8309</v>
      </c>
      <c r="J579" t="s">
        <v>8310</v>
      </c>
      <c r="L579" t="s">
        <v>3639</v>
      </c>
      <c r="M579" t="s">
        <v>180</v>
      </c>
      <c r="N579">
        <v>19462</v>
      </c>
      <c r="O579" t="s">
        <v>68</v>
      </c>
      <c r="Q579" t="s">
        <v>8311</v>
      </c>
      <c r="S579" t="s">
        <v>71</v>
      </c>
      <c r="T579" t="s">
        <v>182</v>
      </c>
      <c r="U579" t="s">
        <v>908</v>
      </c>
      <c r="V579" t="s">
        <v>184</v>
      </c>
      <c r="W579" t="s">
        <v>90</v>
      </c>
      <c r="X579" t="s">
        <v>754</v>
      </c>
      <c r="Y579" t="str">
        <f>"37-3011"</f>
        <v>37-3011</v>
      </c>
      <c r="Z579" t="s">
        <v>454</v>
      </c>
      <c r="AA579">
        <v>561730</v>
      </c>
      <c r="AB579">
        <v>50</v>
      </c>
      <c r="AD579" t="s">
        <v>77</v>
      </c>
      <c r="AE579" t="s">
        <v>96</v>
      </c>
      <c r="AF579">
        <v>40</v>
      </c>
      <c r="AG579" s="3">
        <v>0.27083333333333331</v>
      </c>
      <c r="AH579" s="3">
        <v>0.70833333333333337</v>
      </c>
      <c r="AI579" s="4">
        <v>15.73</v>
      </c>
      <c r="AJ579">
        <v>23.6</v>
      </c>
      <c r="AL579" t="s">
        <v>79</v>
      </c>
      <c r="AM579" t="s">
        <v>80</v>
      </c>
      <c r="AO579" t="s">
        <v>81</v>
      </c>
      <c r="AR579" t="s">
        <v>80</v>
      </c>
      <c r="AT579" t="s">
        <v>80</v>
      </c>
      <c r="AW579" t="s">
        <v>80</v>
      </c>
      <c r="AY579" t="s">
        <v>3639</v>
      </c>
      <c r="AZ579" t="s">
        <v>187</v>
      </c>
      <c r="BA579" t="s">
        <v>180</v>
      </c>
      <c r="BB579">
        <v>19462</v>
      </c>
      <c r="BC579" t="s">
        <v>77</v>
      </c>
    </row>
    <row r="580" spans="1:59" x14ac:dyDescent="0.25">
      <c r="A580" t="s">
        <v>7008</v>
      </c>
      <c r="B580" s="1">
        <v>43409</v>
      </c>
      <c r="C580" t="s">
        <v>60</v>
      </c>
      <c r="D580" s="2">
        <v>43376.000833333332</v>
      </c>
      <c r="E580" t="s">
        <v>61</v>
      </c>
      <c r="F580" s="1">
        <v>43454</v>
      </c>
      <c r="G580" s="1">
        <v>43646</v>
      </c>
      <c r="H580" t="s">
        <v>7009</v>
      </c>
      <c r="I580" t="s">
        <v>7010</v>
      </c>
      <c r="J580" t="s">
        <v>7011</v>
      </c>
      <c r="L580" t="s">
        <v>7012</v>
      </c>
      <c r="M580" t="s">
        <v>99</v>
      </c>
      <c r="N580">
        <v>70535</v>
      </c>
      <c r="O580" t="s">
        <v>68</v>
      </c>
      <c r="Q580" t="s">
        <v>7013</v>
      </c>
      <c r="S580" t="s">
        <v>71</v>
      </c>
      <c r="T580" t="s">
        <v>223</v>
      </c>
      <c r="U580" t="s">
        <v>224</v>
      </c>
      <c r="V580" t="s">
        <v>225</v>
      </c>
      <c r="W580" t="s">
        <v>99</v>
      </c>
      <c r="X580" t="s">
        <v>287</v>
      </c>
      <c r="Y580" t="str">
        <f>"51-3022"</f>
        <v>51-3022</v>
      </c>
      <c r="Z580" t="s">
        <v>154</v>
      </c>
      <c r="AA580">
        <v>311712</v>
      </c>
      <c r="AB580">
        <v>200</v>
      </c>
      <c r="AC580">
        <v>200</v>
      </c>
      <c r="AD580" t="s">
        <v>77</v>
      </c>
      <c r="AE580" t="s">
        <v>78</v>
      </c>
      <c r="AF580">
        <v>35</v>
      </c>
      <c r="AG580" s="3">
        <v>0.29166666666666669</v>
      </c>
      <c r="AH580" s="3">
        <v>0.625</v>
      </c>
      <c r="AI580" s="4">
        <v>8.33</v>
      </c>
      <c r="AJ580">
        <v>12.5</v>
      </c>
      <c r="AL580" t="s">
        <v>79</v>
      </c>
      <c r="AM580" t="s">
        <v>80</v>
      </c>
      <c r="AO580" t="s">
        <v>81</v>
      </c>
      <c r="AR580" t="s">
        <v>80</v>
      </c>
      <c r="AT580" t="s">
        <v>80</v>
      </c>
      <c r="AW580" t="s">
        <v>71</v>
      </c>
      <c r="AX580">
        <v>1</v>
      </c>
      <c r="AY580" t="s">
        <v>7012</v>
      </c>
      <c r="AZ580" t="s">
        <v>7014</v>
      </c>
      <c r="BA580" t="s">
        <v>99</v>
      </c>
      <c r="BB580">
        <v>70535</v>
      </c>
      <c r="BC580" t="s">
        <v>77</v>
      </c>
    </row>
    <row r="581" spans="1:59" x14ac:dyDescent="0.25">
      <c r="A581" t="s">
        <v>5840</v>
      </c>
      <c r="B581" s="1">
        <v>43452</v>
      </c>
      <c r="C581" t="s">
        <v>60</v>
      </c>
      <c r="D581" s="2">
        <v>43421.001782407409</v>
      </c>
      <c r="E581" t="s">
        <v>85</v>
      </c>
      <c r="H581" t="s">
        <v>5841</v>
      </c>
      <c r="J581" t="s">
        <v>5842</v>
      </c>
      <c r="L581" t="s">
        <v>5843</v>
      </c>
      <c r="M581" t="s">
        <v>90</v>
      </c>
      <c r="N581">
        <v>77573</v>
      </c>
      <c r="O581" t="s">
        <v>68</v>
      </c>
      <c r="Q581" t="s">
        <v>5844</v>
      </c>
      <c r="S581" t="s">
        <v>71</v>
      </c>
      <c r="T581" t="s">
        <v>793</v>
      </c>
      <c r="U581" t="s">
        <v>1042</v>
      </c>
      <c r="V581" t="s">
        <v>184</v>
      </c>
      <c r="W581" t="s">
        <v>90</v>
      </c>
      <c r="X581" t="s">
        <v>754</v>
      </c>
      <c r="Y581" t="str">
        <f>"37-3011"</f>
        <v>37-3011</v>
      </c>
      <c r="Z581" t="s">
        <v>454</v>
      </c>
      <c r="AA581">
        <v>561730</v>
      </c>
      <c r="AB581">
        <v>30</v>
      </c>
      <c r="AD581" t="s">
        <v>77</v>
      </c>
      <c r="AE581" t="s">
        <v>96</v>
      </c>
      <c r="AF581">
        <v>40</v>
      </c>
      <c r="AG581" s="3">
        <v>0.29166666666666669</v>
      </c>
      <c r="AH581" s="3">
        <v>0.66666666666666663</v>
      </c>
      <c r="AI581" s="4">
        <v>13.44</v>
      </c>
      <c r="AJ581">
        <v>20.16</v>
      </c>
      <c r="AK581">
        <v>24</v>
      </c>
      <c r="AL581" t="s">
        <v>79</v>
      </c>
      <c r="AM581" t="s">
        <v>80</v>
      </c>
      <c r="AO581" t="s">
        <v>81</v>
      </c>
      <c r="AP581" t="s">
        <v>69</v>
      </c>
      <c r="AQ581" t="s">
        <v>69</v>
      </c>
      <c r="AR581" t="s">
        <v>80</v>
      </c>
      <c r="AT581" t="s">
        <v>80</v>
      </c>
      <c r="AW581" t="s">
        <v>80</v>
      </c>
      <c r="AY581" t="s">
        <v>5843</v>
      </c>
      <c r="AZ581" t="s">
        <v>535</v>
      </c>
      <c r="BA581" t="s">
        <v>90</v>
      </c>
      <c r="BB581">
        <v>77573</v>
      </c>
      <c r="BC581" t="s">
        <v>77</v>
      </c>
    </row>
    <row r="582" spans="1:59" x14ac:dyDescent="0.25">
      <c r="A582" t="s">
        <v>2690</v>
      </c>
      <c r="B582" s="1">
        <v>43452</v>
      </c>
      <c r="C582" t="s">
        <v>60</v>
      </c>
      <c r="D582" s="2">
        <v>43435.005868055552</v>
      </c>
      <c r="E582" t="s">
        <v>85</v>
      </c>
      <c r="H582" t="s">
        <v>2691</v>
      </c>
      <c r="J582" t="s">
        <v>2692</v>
      </c>
      <c r="K582" t="s">
        <v>2693</v>
      </c>
      <c r="L582" t="s">
        <v>2694</v>
      </c>
      <c r="M582" t="s">
        <v>180</v>
      </c>
      <c r="N582">
        <v>18964</v>
      </c>
      <c r="O582" t="s">
        <v>68</v>
      </c>
      <c r="Q582" t="s">
        <v>2695</v>
      </c>
      <c r="S582" t="s">
        <v>71</v>
      </c>
      <c r="T582" t="s">
        <v>182</v>
      </c>
      <c r="U582" t="s">
        <v>908</v>
      </c>
      <c r="V582" t="s">
        <v>184</v>
      </c>
      <c r="W582" t="s">
        <v>90</v>
      </c>
      <c r="X582" t="s">
        <v>754</v>
      </c>
      <c r="Y582" t="str">
        <f>"37-3011"</f>
        <v>37-3011</v>
      </c>
      <c r="Z582" t="s">
        <v>454</v>
      </c>
      <c r="AA582">
        <v>561730</v>
      </c>
      <c r="AB582">
        <v>20</v>
      </c>
      <c r="AD582" t="s">
        <v>77</v>
      </c>
      <c r="AE582" t="s">
        <v>78</v>
      </c>
      <c r="AF582">
        <v>40</v>
      </c>
      <c r="AG582" s="3">
        <v>0.29166666666666669</v>
      </c>
      <c r="AH582" s="3">
        <v>0.66666666666666663</v>
      </c>
      <c r="AI582" s="4">
        <v>15.35</v>
      </c>
      <c r="AJ582">
        <v>23.03</v>
      </c>
      <c r="AK582">
        <v>24.15</v>
      </c>
      <c r="AL582" t="s">
        <v>79</v>
      </c>
      <c r="AM582" t="s">
        <v>80</v>
      </c>
      <c r="AO582" t="s">
        <v>81</v>
      </c>
      <c r="AR582" t="s">
        <v>80</v>
      </c>
      <c r="AT582" t="s">
        <v>80</v>
      </c>
      <c r="AW582" t="s">
        <v>80</v>
      </c>
      <c r="AY582" t="s">
        <v>2694</v>
      </c>
      <c r="AZ582" t="s">
        <v>1032</v>
      </c>
      <c r="BA582" t="s">
        <v>180</v>
      </c>
      <c r="BB582">
        <v>18964</v>
      </c>
      <c r="BC582" t="s">
        <v>77</v>
      </c>
    </row>
    <row r="583" spans="1:59" x14ac:dyDescent="0.25">
      <c r="A583" t="s">
        <v>7673</v>
      </c>
      <c r="B583" s="1">
        <v>43378</v>
      </c>
      <c r="C583" t="s">
        <v>60</v>
      </c>
      <c r="D583" s="2">
        <v>43369.719710648147</v>
      </c>
      <c r="E583" t="s">
        <v>350</v>
      </c>
      <c r="H583" t="s">
        <v>7674</v>
      </c>
      <c r="I583" t="s">
        <v>7675</v>
      </c>
      <c r="J583" t="s">
        <v>7676</v>
      </c>
      <c r="L583" t="s">
        <v>7677</v>
      </c>
      <c r="M583" t="s">
        <v>152</v>
      </c>
      <c r="N583">
        <v>20711</v>
      </c>
      <c r="O583" t="s">
        <v>68</v>
      </c>
      <c r="Q583" t="s">
        <v>7678</v>
      </c>
      <c r="S583" t="s">
        <v>71</v>
      </c>
      <c r="T583" t="s">
        <v>770</v>
      </c>
      <c r="U583" t="s">
        <v>771</v>
      </c>
      <c r="V583" t="s">
        <v>1189</v>
      </c>
      <c r="W583" t="s">
        <v>773</v>
      </c>
      <c r="X583" t="s">
        <v>7679</v>
      </c>
      <c r="Y583" t="str">
        <f>"37-3013"</f>
        <v>37-3013</v>
      </c>
      <c r="Z583" t="s">
        <v>1972</v>
      </c>
      <c r="AA583">
        <v>561730</v>
      </c>
      <c r="AB583">
        <v>12</v>
      </c>
      <c r="AD583" t="s">
        <v>77</v>
      </c>
      <c r="AE583" t="s">
        <v>96</v>
      </c>
      <c r="AF583">
        <v>40</v>
      </c>
      <c r="AG583" s="3">
        <v>0.25</v>
      </c>
      <c r="AH583" s="3">
        <v>0.58333333333333337</v>
      </c>
      <c r="AI583" s="4">
        <v>23.92</v>
      </c>
      <c r="AJ583">
        <v>35.880000000000003</v>
      </c>
      <c r="AL583" t="s">
        <v>79</v>
      </c>
      <c r="AM583" t="s">
        <v>80</v>
      </c>
      <c r="AO583" t="s">
        <v>81</v>
      </c>
      <c r="AR583" t="s">
        <v>80</v>
      </c>
      <c r="AT583" t="s">
        <v>80</v>
      </c>
      <c r="AW583" t="s">
        <v>80</v>
      </c>
      <c r="AY583" t="s">
        <v>7677</v>
      </c>
      <c r="AZ583" t="s">
        <v>1514</v>
      </c>
      <c r="BA583" t="s">
        <v>152</v>
      </c>
      <c r="BB583">
        <v>20711</v>
      </c>
      <c r="BC583" t="s">
        <v>77</v>
      </c>
    </row>
    <row r="584" spans="1:59" x14ac:dyDescent="0.25">
      <c r="A584" t="s">
        <v>2709</v>
      </c>
      <c r="B584" s="1">
        <v>43451</v>
      </c>
      <c r="C584" t="s">
        <v>60</v>
      </c>
      <c r="D584" s="2">
        <v>43417.414641203701</v>
      </c>
      <c r="E584" t="s">
        <v>85</v>
      </c>
      <c r="H584" t="s">
        <v>2710</v>
      </c>
      <c r="J584" t="s">
        <v>2711</v>
      </c>
      <c r="L584" t="s">
        <v>2590</v>
      </c>
      <c r="M584" t="s">
        <v>90</v>
      </c>
      <c r="N584">
        <v>78633</v>
      </c>
      <c r="O584" t="s">
        <v>68</v>
      </c>
      <c r="Q584" t="s">
        <v>2712</v>
      </c>
      <c r="S584" t="s">
        <v>71</v>
      </c>
      <c r="T584" t="s">
        <v>1063</v>
      </c>
      <c r="U584" t="s">
        <v>1064</v>
      </c>
      <c r="V584" t="s">
        <v>1065</v>
      </c>
      <c r="W584" t="s">
        <v>90</v>
      </c>
      <c r="X584" t="s">
        <v>702</v>
      </c>
      <c r="Y584" t="str">
        <f>"37-3011"</f>
        <v>37-3011</v>
      </c>
      <c r="Z584" t="s">
        <v>454</v>
      </c>
      <c r="AA584">
        <v>561730</v>
      </c>
      <c r="AB584">
        <v>70</v>
      </c>
      <c r="AD584" t="s">
        <v>77</v>
      </c>
      <c r="AE584" t="s">
        <v>96</v>
      </c>
      <c r="AF584">
        <v>40</v>
      </c>
      <c r="AG584" s="3">
        <v>0.33333333333333331</v>
      </c>
      <c r="AH584" s="3">
        <v>0.70833333333333337</v>
      </c>
      <c r="AI584" s="4">
        <v>13.91</v>
      </c>
      <c r="AJ584">
        <v>20.87</v>
      </c>
      <c r="AL584" t="s">
        <v>79</v>
      </c>
      <c r="AM584" t="s">
        <v>80</v>
      </c>
      <c r="AO584" t="s">
        <v>81</v>
      </c>
      <c r="AR584" t="s">
        <v>80</v>
      </c>
      <c r="AT584" t="s">
        <v>80</v>
      </c>
      <c r="AW584" t="s">
        <v>80</v>
      </c>
      <c r="AY584" t="s">
        <v>2590</v>
      </c>
      <c r="AZ584" t="s">
        <v>703</v>
      </c>
      <c r="BA584" t="s">
        <v>90</v>
      </c>
      <c r="BB584">
        <v>78633</v>
      </c>
      <c r="BC584" t="s">
        <v>77</v>
      </c>
    </row>
    <row r="585" spans="1:59" x14ac:dyDescent="0.25">
      <c r="A585" t="s">
        <v>1849</v>
      </c>
      <c r="B585" s="1">
        <v>43383</v>
      </c>
      <c r="C585" t="s">
        <v>60</v>
      </c>
      <c r="D585" s="2">
        <v>43372.660243055558</v>
      </c>
      <c r="E585" t="s">
        <v>350</v>
      </c>
      <c r="H585" t="s">
        <v>1850</v>
      </c>
      <c r="I585" t="s">
        <v>69</v>
      </c>
      <c r="J585" t="s">
        <v>1851</v>
      </c>
      <c r="K585" t="s">
        <v>1852</v>
      </c>
      <c r="L585" t="s">
        <v>336</v>
      </c>
      <c r="M585" t="s">
        <v>336</v>
      </c>
      <c r="N585">
        <v>10512</v>
      </c>
      <c r="O585" t="s">
        <v>68</v>
      </c>
      <c r="P585" t="s">
        <v>469</v>
      </c>
      <c r="Q585" t="s">
        <v>1853</v>
      </c>
      <c r="S585" t="s">
        <v>71</v>
      </c>
      <c r="T585" t="s">
        <v>1854</v>
      </c>
      <c r="U585" t="s">
        <v>1855</v>
      </c>
      <c r="V585" t="s">
        <v>1856</v>
      </c>
      <c r="W585" t="s">
        <v>336</v>
      </c>
      <c r="X585" t="s">
        <v>666</v>
      </c>
      <c r="Y585" t="str">
        <f>"15-1151"</f>
        <v>15-1151</v>
      </c>
      <c r="Z585" t="s">
        <v>1857</v>
      </c>
      <c r="AA585">
        <v>5612</v>
      </c>
      <c r="AB585">
        <v>1</v>
      </c>
      <c r="AD585" t="s">
        <v>77</v>
      </c>
      <c r="AE585" t="s">
        <v>78</v>
      </c>
      <c r="AF585">
        <v>40</v>
      </c>
      <c r="AG585" s="3">
        <v>0.29166666666666669</v>
      </c>
      <c r="AH585" s="3">
        <v>0.64583333333333337</v>
      </c>
      <c r="AI585" s="4">
        <v>30.01</v>
      </c>
      <c r="AJ585">
        <v>30.01</v>
      </c>
      <c r="AK585">
        <v>30.01</v>
      </c>
      <c r="AL585" t="s">
        <v>79</v>
      </c>
      <c r="AM585" t="s">
        <v>80</v>
      </c>
      <c r="AO585" t="s">
        <v>173</v>
      </c>
      <c r="AP585">
        <v>0</v>
      </c>
      <c r="AQ585" t="s">
        <v>69</v>
      </c>
      <c r="AR585" t="s">
        <v>80</v>
      </c>
      <c r="AT585" t="s">
        <v>80</v>
      </c>
      <c r="AW585" t="s">
        <v>71</v>
      </c>
      <c r="AX585">
        <v>5</v>
      </c>
      <c r="AY585" t="s">
        <v>469</v>
      </c>
      <c r="AZ585" t="s">
        <v>469</v>
      </c>
      <c r="BA585" t="s">
        <v>336</v>
      </c>
      <c r="BB585">
        <v>10512</v>
      </c>
      <c r="BC585" t="s">
        <v>77</v>
      </c>
    </row>
    <row r="586" spans="1:59" x14ac:dyDescent="0.25">
      <c r="A586" t="s">
        <v>8273</v>
      </c>
      <c r="B586" s="1">
        <v>43438</v>
      </c>
      <c r="C586" t="s">
        <v>60</v>
      </c>
      <c r="D586" s="2">
        <v>43407.004247685189</v>
      </c>
      <c r="E586" t="s">
        <v>61</v>
      </c>
      <c r="F586" s="1">
        <v>43497</v>
      </c>
      <c r="G586" s="1">
        <v>43800</v>
      </c>
      <c r="H586" t="s">
        <v>1225</v>
      </c>
      <c r="J586" t="s">
        <v>1226</v>
      </c>
      <c r="L586" t="s">
        <v>1227</v>
      </c>
      <c r="M586" t="s">
        <v>99</v>
      </c>
      <c r="N586">
        <v>70301</v>
      </c>
      <c r="O586" t="s">
        <v>68</v>
      </c>
      <c r="Q586" t="s">
        <v>1228</v>
      </c>
      <c r="S586" t="s">
        <v>71</v>
      </c>
      <c r="T586" t="s">
        <v>724</v>
      </c>
      <c r="U586" t="s">
        <v>471</v>
      </c>
      <c r="V586" t="s">
        <v>557</v>
      </c>
      <c r="W586" t="s">
        <v>90</v>
      </c>
      <c r="X586" t="s">
        <v>754</v>
      </c>
      <c r="Y586" t="str">
        <f>"37-3011"</f>
        <v>37-3011</v>
      </c>
      <c r="Z586" t="s">
        <v>454</v>
      </c>
      <c r="AA586">
        <v>561730</v>
      </c>
      <c r="AB586">
        <v>6</v>
      </c>
      <c r="AC586">
        <v>6</v>
      </c>
      <c r="AD586" t="s">
        <v>77</v>
      </c>
      <c r="AE586" t="s">
        <v>96</v>
      </c>
      <c r="AF586">
        <v>35</v>
      </c>
      <c r="AG586" s="3">
        <v>0.25</v>
      </c>
      <c r="AH586" s="3">
        <v>0.58333333333333337</v>
      </c>
      <c r="AI586" s="4">
        <v>11.93</v>
      </c>
      <c r="AJ586">
        <v>17.899999999999999</v>
      </c>
      <c r="AL586" t="s">
        <v>79</v>
      </c>
      <c r="AM586" t="s">
        <v>80</v>
      </c>
      <c r="AO586" t="s">
        <v>81</v>
      </c>
      <c r="AR586" t="s">
        <v>80</v>
      </c>
      <c r="AT586" t="s">
        <v>80</v>
      </c>
      <c r="AW586" t="s">
        <v>80</v>
      </c>
      <c r="AY586" t="s">
        <v>8188</v>
      </c>
      <c r="AZ586" t="s">
        <v>278</v>
      </c>
      <c r="BA586" t="s">
        <v>99</v>
      </c>
      <c r="BB586">
        <v>70001</v>
      </c>
      <c r="BC586" t="s">
        <v>77</v>
      </c>
    </row>
    <row r="587" spans="1:59" x14ac:dyDescent="0.25">
      <c r="A587" t="s">
        <v>2378</v>
      </c>
      <c r="B587" s="1">
        <v>43441</v>
      </c>
      <c r="C587" t="s">
        <v>60</v>
      </c>
      <c r="D587" s="2">
        <v>43429.000069444446</v>
      </c>
      <c r="E587" t="s">
        <v>85</v>
      </c>
      <c r="H587" t="s">
        <v>2379</v>
      </c>
      <c r="I587" t="s">
        <v>2380</v>
      </c>
      <c r="J587" t="s">
        <v>2381</v>
      </c>
      <c r="K587" t="s">
        <v>2382</v>
      </c>
      <c r="L587" t="s">
        <v>2383</v>
      </c>
      <c r="M587" t="s">
        <v>90</v>
      </c>
      <c r="N587">
        <v>77515</v>
      </c>
      <c r="O587" t="s">
        <v>68</v>
      </c>
      <c r="Q587" t="s">
        <v>2384</v>
      </c>
      <c r="S587" t="s">
        <v>71</v>
      </c>
      <c r="T587" t="s">
        <v>182</v>
      </c>
      <c r="U587" t="s">
        <v>183</v>
      </c>
      <c r="V587" t="s">
        <v>184</v>
      </c>
      <c r="W587" t="s">
        <v>90</v>
      </c>
      <c r="X587" t="s">
        <v>754</v>
      </c>
      <c r="Y587" t="str">
        <f>"37-3011"</f>
        <v>37-3011</v>
      </c>
      <c r="Z587" t="s">
        <v>454</v>
      </c>
      <c r="AA587">
        <v>561730</v>
      </c>
      <c r="AB587">
        <v>25</v>
      </c>
      <c r="AD587" t="s">
        <v>77</v>
      </c>
      <c r="AE587" t="s">
        <v>96</v>
      </c>
      <c r="AF587">
        <v>40</v>
      </c>
      <c r="AG587" s="3">
        <v>0.29166666666666669</v>
      </c>
      <c r="AH587" s="3">
        <v>0.72916666666666663</v>
      </c>
      <c r="AI587" s="4">
        <v>13.44</v>
      </c>
      <c r="AJ587">
        <v>20.16</v>
      </c>
      <c r="AL587" t="s">
        <v>79</v>
      </c>
      <c r="AM587" t="s">
        <v>80</v>
      </c>
      <c r="AO587" t="s">
        <v>81</v>
      </c>
      <c r="AR587" t="s">
        <v>80</v>
      </c>
      <c r="AT587" t="s">
        <v>80</v>
      </c>
      <c r="AW587" t="s">
        <v>80</v>
      </c>
      <c r="AY587" t="s">
        <v>2383</v>
      </c>
      <c r="AZ587" t="s">
        <v>2385</v>
      </c>
      <c r="BA587" t="s">
        <v>90</v>
      </c>
      <c r="BB587">
        <v>77515</v>
      </c>
      <c r="BC587" t="s">
        <v>77</v>
      </c>
    </row>
    <row r="588" spans="1:59" x14ac:dyDescent="0.25">
      <c r="A588" t="s">
        <v>6929</v>
      </c>
      <c r="B588" s="1">
        <v>43419</v>
      </c>
      <c r="C588" t="s">
        <v>60</v>
      </c>
      <c r="D588" s="2">
        <v>43390.702719907407</v>
      </c>
      <c r="E588" t="s">
        <v>61</v>
      </c>
      <c r="F588" s="1">
        <v>43480</v>
      </c>
      <c r="G588" s="1">
        <v>43784</v>
      </c>
      <c r="H588" t="s">
        <v>1018</v>
      </c>
      <c r="I588" t="s">
        <v>69</v>
      </c>
      <c r="J588" t="s">
        <v>1019</v>
      </c>
      <c r="K588" t="s">
        <v>69</v>
      </c>
      <c r="L588" t="s">
        <v>1020</v>
      </c>
      <c r="M588" t="s">
        <v>653</v>
      </c>
      <c r="N588">
        <v>66214</v>
      </c>
      <c r="O588" t="s">
        <v>68</v>
      </c>
      <c r="P588" t="s">
        <v>69</v>
      </c>
      <c r="Q588" t="s">
        <v>1021</v>
      </c>
      <c r="R588">
        <v>232</v>
      </c>
      <c r="S588" t="s">
        <v>71</v>
      </c>
      <c r="T588" t="s">
        <v>263</v>
      </c>
      <c r="U588" t="s">
        <v>264</v>
      </c>
      <c r="V588" t="s">
        <v>265</v>
      </c>
      <c r="W588" t="s">
        <v>266</v>
      </c>
      <c r="X588" t="s">
        <v>1022</v>
      </c>
      <c r="Y588" t="str">
        <f>"39-9032"</f>
        <v>39-9032</v>
      </c>
      <c r="Z588" t="s">
        <v>1023</v>
      </c>
      <c r="AA588">
        <v>61162</v>
      </c>
      <c r="AB588">
        <v>5</v>
      </c>
      <c r="AC588">
        <v>5</v>
      </c>
      <c r="AD588" t="s">
        <v>77</v>
      </c>
      <c r="AE588" t="s">
        <v>78</v>
      </c>
      <c r="AF588">
        <v>35</v>
      </c>
      <c r="AG588" s="3">
        <v>0.58333333333333337</v>
      </c>
      <c r="AH588" s="3">
        <v>0.875</v>
      </c>
      <c r="AI588" s="4">
        <v>13.31</v>
      </c>
      <c r="AL588" t="s">
        <v>79</v>
      </c>
      <c r="AM588" t="s">
        <v>80</v>
      </c>
      <c r="AO588" t="s">
        <v>690</v>
      </c>
      <c r="AP588" t="s">
        <v>69</v>
      </c>
      <c r="AQ588" t="s">
        <v>1024</v>
      </c>
      <c r="AR588" t="s">
        <v>80</v>
      </c>
      <c r="AT588" t="s">
        <v>80</v>
      </c>
      <c r="AW588" t="s">
        <v>80</v>
      </c>
      <c r="AY588" t="s">
        <v>4756</v>
      </c>
      <c r="AZ588" t="s">
        <v>3374</v>
      </c>
      <c r="BA588" t="s">
        <v>99</v>
      </c>
      <c r="BB588">
        <v>70737</v>
      </c>
      <c r="BC588" t="s">
        <v>77</v>
      </c>
    </row>
    <row r="589" spans="1:59" x14ac:dyDescent="0.25">
      <c r="A589" t="s">
        <v>5135</v>
      </c>
      <c r="B589" s="1">
        <v>43397</v>
      </c>
      <c r="C589" t="s">
        <v>60</v>
      </c>
      <c r="D589" s="2">
        <v>43370.720046296294</v>
      </c>
      <c r="E589" t="s">
        <v>61</v>
      </c>
      <c r="F589" s="1">
        <v>43445</v>
      </c>
      <c r="G589" s="1">
        <v>43616</v>
      </c>
      <c r="H589" t="s">
        <v>362</v>
      </c>
      <c r="J589" t="s">
        <v>363</v>
      </c>
      <c r="L589" t="s">
        <v>364</v>
      </c>
      <c r="M589" t="s">
        <v>134</v>
      </c>
      <c r="N589">
        <v>29945</v>
      </c>
      <c r="O589" t="s">
        <v>68</v>
      </c>
      <c r="Q589" t="s">
        <v>365</v>
      </c>
      <c r="S589" t="s">
        <v>71</v>
      </c>
      <c r="T589" t="s">
        <v>263</v>
      </c>
      <c r="U589" t="s">
        <v>264</v>
      </c>
      <c r="V589" t="s">
        <v>265</v>
      </c>
      <c r="W589" t="s">
        <v>266</v>
      </c>
      <c r="X589" t="s">
        <v>558</v>
      </c>
      <c r="Y589" t="str">
        <f>"37-2012"</f>
        <v>37-2012</v>
      </c>
      <c r="Z589" t="s">
        <v>268</v>
      </c>
      <c r="AA589">
        <v>713910</v>
      </c>
      <c r="AB589">
        <v>2</v>
      </c>
      <c r="AC589">
        <v>2</v>
      </c>
      <c r="AD589" t="s">
        <v>77</v>
      </c>
      <c r="AE589" t="s">
        <v>96</v>
      </c>
      <c r="AF589">
        <v>40</v>
      </c>
      <c r="AG589" s="3">
        <v>0.375</v>
      </c>
      <c r="AH589" s="3">
        <v>0.70833333333333337</v>
      </c>
      <c r="AI589" s="4">
        <v>9.18</v>
      </c>
      <c r="AJ589">
        <v>13.77</v>
      </c>
      <c r="AK589">
        <v>14.63</v>
      </c>
      <c r="AL589" t="s">
        <v>79</v>
      </c>
      <c r="AM589" t="s">
        <v>80</v>
      </c>
      <c r="AO589" t="s">
        <v>81</v>
      </c>
      <c r="AR589" t="s">
        <v>80</v>
      </c>
      <c r="AT589" t="s">
        <v>80</v>
      </c>
      <c r="AW589" t="s">
        <v>71</v>
      </c>
      <c r="AX589">
        <v>3</v>
      </c>
      <c r="AY589" t="s">
        <v>364</v>
      </c>
      <c r="AZ589" t="s">
        <v>368</v>
      </c>
      <c r="BA589" t="s">
        <v>134</v>
      </c>
      <c r="BB589">
        <v>29945</v>
      </c>
      <c r="BC589" t="s">
        <v>83</v>
      </c>
    </row>
    <row r="590" spans="1:59" x14ac:dyDescent="0.25">
      <c r="A590" t="s">
        <v>7049</v>
      </c>
      <c r="B590" s="1">
        <v>43378</v>
      </c>
      <c r="C590" t="s">
        <v>60</v>
      </c>
      <c r="D590" s="2">
        <v>43370.578483796293</v>
      </c>
      <c r="E590" t="s">
        <v>350</v>
      </c>
      <c r="H590" t="s">
        <v>3597</v>
      </c>
      <c r="I590" t="s">
        <v>3598</v>
      </c>
      <c r="J590" t="s">
        <v>3599</v>
      </c>
      <c r="L590" t="s">
        <v>3600</v>
      </c>
      <c r="M590" t="s">
        <v>336</v>
      </c>
      <c r="N590">
        <v>11378</v>
      </c>
      <c r="O590" t="s">
        <v>68</v>
      </c>
      <c r="Q590" t="s">
        <v>3601</v>
      </c>
      <c r="S590" t="s">
        <v>71</v>
      </c>
      <c r="T590" t="s">
        <v>3602</v>
      </c>
      <c r="U590" t="s">
        <v>3603</v>
      </c>
      <c r="V590" t="s">
        <v>336</v>
      </c>
      <c r="W590" t="s">
        <v>336</v>
      </c>
      <c r="X590" t="s">
        <v>2675</v>
      </c>
      <c r="Y590" t="str">
        <f>"53-3032"</f>
        <v>53-3032</v>
      </c>
      <c r="Z590" t="s">
        <v>357</v>
      </c>
      <c r="AA590">
        <v>484121</v>
      </c>
      <c r="AB590">
        <v>10</v>
      </c>
      <c r="AD590" t="s">
        <v>77</v>
      </c>
      <c r="AE590" t="s">
        <v>96</v>
      </c>
      <c r="AF590">
        <v>40</v>
      </c>
      <c r="AI590" s="4">
        <v>23.96</v>
      </c>
      <c r="AM590" t="s">
        <v>80</v>
      </c>
      <c r="AO590" t="s">
        <v>173</v>
      </c>
      <c r="AR590" t="s">
        <v>80</v>
      </c>
      <c r="AT590" t="s">
        <v>80</v>
      </c>
      <c r="AW590" t="s">
        <v>71</v>
      </c>
      <c r="AX590">
        <v>24</v>
      </c>
      <c r="AY590" t="s">
        <v>3600</v>
      </c>
      <c r="AZ590" t="s">
        <v>3604</v>
      </c>
      <c r="BA590" t="s">
        <v>336</v>
      </c>
      <c r="BB590">
        <v>11378</v>
      </c>
      <c r="BC590" t="s">
        <v>77</v>
      </c>
      <c r="BD590" t="s">
        <v>3605</v>
      </c>
      <c r="BE590">
        <v>23897160</v>
      </c>
      <c r="BF590" s="1">
        <v>43356</v>
      </c>
      <c r="BG590" s="1">
        <v>43386</v>
      </c>
    </row>
    <row r="591" spans="1:59" x14ac:dyDescent="0.25">
      <c r="A591" t="s">
        <v>7330</v>
      </c>
      <c r="B591" s="1">
        <v>43461</v>
      </c>
      <c r="C591" t="s">
        <v>60</v>
      </c>
      <c r="D591" s="2">
        <v>43435.001689814817</v>
      </c>
      <c r="E591" t="s">
        <v>85</v>
      </c>
      <c r="H591" t="s">
        <v>7331</v>
      </c>
      <c r="J591" t="s">
        <v>7332</v>
      </c>
      <c r="K591" t="s">
        <v>7333</v>
      </c>
      <c r="L591" t="s">
        <v>7267</v>
      </c>
      <c r="M591" t="s">
        <v>90</v>
      </c>
      <c r="N591">
        <v>79424</v>
      </c>
      <c r="O591" t="s">
        <v>68</v>
      </c>
      <c r="Q591" t="s">
        <v>7334</v>
      </c>
      <c r="S591" t="s">
        <v>71</v>
      </c>
      <c r="T591" t="s">
        <v>889</v>
      </c>
      <c r="U591" t="s">
        <v>890</v>
      </c>
      <c r="V591" t="s">
        <v>184</v>
      </c>
      <c r="W591" t="s">
        <v>90</v>
      </c>
      <c r="X591" t="s">
        <v>95</v>
      </c>
      <c r="Y591" t="str">
        <f>"47-2061"</f>
        <v>47-2061</v>
      </c>
      <c r="Z591" t="s">
        <v>92</v>
      </c>
      <c r="AA591">
        <v>238110</v>
      </c>
      <c r="AB591">
        <v>10</v>
      </c>
      <c r="AD591" t="s">
        <v>77</v>
      </c>
      <c r="AE591" t="s">
        <v>96</v>
      </c>
      <c r="AF591">
        <v>40</v>
      </c>
      <c r="AG591" s="3">
        <v>0.33333333333333331</v>
      </c>
      <c r="AH591" s="3">
        <v>0.70833333333333337</v>
      </c>
      <c r="AI591" s="4">
        <v>15.04</v>
      </c>
      <c r="AJ591">
        <v>22.56</v>
      </c>
      <c r="AK591">
        <v>23.25</v>
      </c>
      <c r="AL591" t="s">
        <v>79</v>
      </c>
      <c r="AM591" t="s">
        <v>80</v>
      </c>
      <c r="AO591" t="s">
        <v>81</v>
      </c>
      <c r="AR591" t="s">
        <v>80</v>
      </c>
      <c r="AT591" t="s">
        <v>80</v>
      </c>
      <c r="AW591" t="s">
        <v>80</v>
      </c>
      <c r="AY591" t="s">
        <v>7267</v>
      </c>
      <c r="AZ591" t="s">
        <v>7267</v>
      </c>
      <c r="BA591" t="s">
        <v>90</v>
      </c>
      <c r="BB591">
        <v>79424</v>
      </c>
      <c r="BC591" t="s">
        <v>77</v>
      </c>
    </row>
    <row r="592" spans="1:59" x14ac:dyDescent="0.25">
      <c r="A592" t="s">
        <v>8063</v>
      </c>
      <c r="B592" s="1">
        <v>43437</v>
      </c>
      <c r="C592" t="s">
        <v>60</v>
      </c>
      <c r="D592" s="2">
        <v>43409.693055555559</v>
      </c>
      <c r="E592" t="s">
        <v>61</v>
      </c>
      <c r="F592" s="1">
        <v>43497</v>
      </c>
      <c r="G592" s="1">
        <v>43784</v>
      </c>
      <c r="H592" t="s">
        <v>1018</v>
      </c>
      <c r="I592" t="s">
        <v>69</v>
      </c>
      <c r="J592" t="s">
        <v>1019</v>
      </c>
      <c r="K592" t="s">
        <v>69</v>
      </c>
      <c r="L592" t="s">
        <v>1020</v>
      </c>
      <c r="M592" t="s">
        <v>653</v>
      </c>
      <c r="N592">
        <v>66214</v>
      </c>
      <c r="O592" t="s">
        <v>68</v>
      </c>
      <c r="P592" t="s">
        <v>69</v>
      </c>
      <c r="Q592" t="s">
        <v>1021</v>
      </c>
      <c r="R592">
        <v>232</v>
      </c>
      <c r="S592" t="s">
        <v>71</v>
      </c>
      <c r="T592" t="s">
        <v>263</v>
      </c>
      <c r="U592" t="s">
        <v>264</v>
      </c>
      <c r="V592" t="s">
        <v>265</v>
      </c>
      <c r="W592" t="s">
        <v>266</v>
      </c>
      <c r="X592" t="s">
        <v>1022</v>
      </c>
      <c r="Y592" t="str">
        <f>"39-9032"</f>
        <v>39-9032</v>
      </c>
      <c r="Z592" t="s">
        <v>1023</v>
      </c>
      <c r="AA592">
        <v>61162</v>
      </c>
      <c r="AB592">
        <v>6</v>
      </c>
      <c r="AC592">
        <v>6</v>
      </c>
      <c r="AD592" t="s">
        <v>77</v>
      </c>
      <c r="AE592" t="s">
        <v>78</v>
      </c>
      <c r="AF592">
        <v>35</v>
      </c>
      <c r="AG592" s="3">
        <v>0.58333333333333337</v>
      </c>
      <c r="AH592" s="3">
        <v>0.875</v>
      </c>
      <c r="AI592" s="4">
        <v>13.67</v>
      </c>
      <c r="AL592" t="s">
        <v>79</v>
      </c>
      <c r="AM592" t="s">
        <v>80</v>
      </c>
      <c r="AO592" t="s">
        <v>690</v>
      </c>
      <c r="AP592" t="s">
        <v>69</v>
      </c>
      <c r="AQ592" t="s">
        <v>1024</v>
      </c>
      <c r="AR592" t="s">
        <v>80</v>
      </c>
      <c r="AT592" t="s">
        <v>80</v>
      </c>
      <c r="AW592" t="s">
        <v>80</v>
      </c>
      <c r="AY592" t="s">
        <v>8064</v>
      </c>
      <c r="AZ592" t="s">
        <v>8065</v>
      </c>
      <c r="BA592" t="s">
        <v>274</v>
      </c>
      <c r="BB592">
        <v>55901</v>
      </c>
      <c r="BC592" t="s">
        <v>77</v>
      </c>
    </row>
    <row r="593" spans="1:59" x14ac:dyDescent="0.25">
      <c r="A593" t="s">
        <v>6806</v>
      </c>
      <c r="B593" s="1">
        <v>43461</v>
      </c>
      <c r="C593" t="s">
        <v>60</v>
      </c>
      <c r="D593" s="2">
        <v>43370.540821759256</v>
      </c>
      <c r="E593" t="s">
        <v>61</v>
      </c>
      <c r="F593" s="1">
        <v>43447</v>
      </c>
      <c r="G593" s="1">
        <v>43570</v>
      </c>
      <c r="H593" t="s">
        <v>3901</v>
      </c>
      <c r="I593" t="s">
        <v>3902</v>
      </c>
      <c r="J593" t="s">
        <v>3903</v>
      </c>
      <c r="K593" t="s">
        <v>737</v>
      </c>
      <c r="L593" t="s">
        <v>3904</v>
      </c>
      <c r="M593" t="s">
        <v>67</v>
      </c>
      <c r="N593">
        <v>80487</v>
      </c>
      <c r="O593" t="s">
        <v>68</v>
      </c>
      <c r="Q593" t="s">
        <v>3905</v>
      </c>
      <c r="S593" t="s">
        <v>80</v>
      </c>
      <c r="U593" t="s">
        <v>108</v>
      </c>
      <c r="X593" t="s">
        <v>631</v>
      </c>
      <c r="Y593" t="str">
        <f>"37-2012"</f>
        <v>37-2012</v>
      </c>
      <c r="Z593" t="s">
        <v>268</v>
      </c>
      <c r="AA593">
        <v>53131</v>
      </c>
      <c r="AB593">
        <v>20</v>
      </c>
      <c r="AC593">
        <v>20</v>
      </c>
      <c r="AD593" t="s">
        <v>77</v>
      </c>
      <c r="AE593" t="s">
        <v>96</v>
      </c>
      <c r="AF593">
        <v>36</v>
      </c>
      <c r="AG593" s="3">
        <v>0.33333333333333331</v>
      </c>
      <c r="AH593" s="3">
        <v>0.70833333333333337</v>
      </c>
      <c r="AI593" s="4">
        <v>14.77</v>
      </c>
      <c r="AJ593">
        <v>22.16</v>
      </c>
      <c r="AK593">
        <v>22.16</v>
      </c>
      <c r="AL593" t="s">
        <v>79</v>
      </c>
      <c r="AM593" t="s">
        <v>80</v>
      </c>
      <c r="AO593" t="s">
        <v>81</v>
      </c>
      <c r="AP593" t="s">
        <v>69</v>
      </c>
      <c r="AQ593" t="s">
        <v>69</v>
      </c>
      <c r="AR593" t="s">
        <v>80</v>
      </c>
      <c r="AT593" t="s">
        <v>80</v>
      </c>
      <c r="AW593" t="s">
        <v>80</v>
      </c>
      <c r="AY593" t="s">
        <v>3906</v>
      </c>
      <c r="AZ593" t="s">
        <v>3907</v>
      </c>
      <c r="BA593" t="s">
        <v>67</v>
      </c>
      <c r="BB593">
        <v>80487</v>
      </c>
      <c r="BC593" t="s">
        <v>77</v>
      </c>
    </row>
    <row r="594" spans="1:59" x14ac:dyDescent="0.25">
      <c r="A594" t="s">
        <v>3084</v>
      </c>
      <c r="B594" s="1">
        <v>43391</v>
      </c>
      <c r="C594" t="s">
        <v>60</v>
      </c>
      <c r="D594" s="2">
        <v>43371.555578703701</v>
      </c>
      <c r="E594" t="s">
        <v>85</v>
      </c>
      <c r="H594" t="s">
        <v>3085</v>
      </c>
      <c r="I594" t="s">
        <v>3086</v>
      </c>
      <c r="J594" t="s">
        <v>3087</v>
      </c>
      <c r="K594" t="s">
        <v>3088</v>
      </c>
      <c r="L594" t="s">
        <v>3089</v>
      </c>
      <c r="M594" t="s">
        <v>90</v>
      </c>
      <c r="N594">
        <v>77573</v>
      </c>
      <c r="O594" t="s">
        <v>68</v>
      </c>
      <c r="Q594" t="s">
        <v>3090</v>
      </c>
      <c r="S594" t="s">
        <v>80</v>
      </c>
      <c r="U594" t="s">
        <v>108</v>
      </c>
      <c r="X594" t="s">
        <v>3091</v>
      </c>
      <c r="Y594" t="str">
        <f>"51-4121"</f>
        <v>51-4121</v>
      </c>
      <c r="Z594" t="s">
        <v>426</v>
      </c>
      <c r="AA594">
        <v>561320</v>
      </c>
      <c r="AB594">
        <v>75</v>
      </c>
      <c r="AD594" t="s">
        <v>77</v>
      </c>
      <c r="AE594" t="s">
        <v>438</v>
      </c>
      <c r="AF594">
        <v>40</v>
      </c>
      <c r="AG594" s="3">
        <v>0.29166666666666669</v>
      </c>
      <c r="AH594" s="3">
        <v>0.66666666666666663</v>
      </c>
      <c r="AI594" s="5">
        <v>29</v>
      </c>
      <c r="AJ594">
        <v>43.5</v>
      </c>
      <c r="AK594">
        <v>43.5</v>
      </c>
      <c r="AL594" t="s">
        <v>79</v>
      </c>
      <c r="AM594" t="s">
        <v>80</v>
      </c>
      <c r="AO594" t="s">
        <v>173</v>
      </c>
      <c r="AR594" t="s">
        <v>80</v>
      </c>
      <c r="AT594" t="s">
        <v>80</v>
      </c>
      <c r="AW594" t="s">
        <v>71</v>
      </c>
      <c r="AX594">
        <v>24</v>
      </c>
      <c r="AY594" t="s">
        <v>2620</v>
      </c>
      <c r="AZ594" t="s">
        <v>3092</v>
      </c>
      <c r="BA594" t="s">
        <v>99</v>
      </c>
      <c r="BB594">
        <v>70645</v>
      </c>
      <c r="BC594" t="s">
        <v>77</v>
      </c>
    </row>
    <row r="595" spans="1:59" x14ac:dyDescent="0.25">
      <c r="A595" t="s">
        <v>6039</v>
      </c>
      <c r="B595" s="1">
        <v>43376</v>
      </c>
      <c r="C595" t="s">
        <v>60</v>
      </c>
      <c r="D595" s="2">
        <v>43370.781597222223</v>
      </c>
      <c r="E595" t="s">
        <v>85</v>
      </c>
      <c r="H595" t="s">
        <v>6040</v>
      </c>
      <c r="J595" t="s">
        <v>6041</v>
      </c>
      <c r="L595" t="s">
        <v>1098</v>
      </c>
      <c r="M595" t="s">
        <v>1099</v>
      </c>
      <c r="N595">
        <v>84401</v>
      </c>
      <c r="O595" t="s">
        <v>68</v>
      </c>
      <c r="Q595" t="s">
        <v>6042</v>
      </c>
      <c r="S595" t="s">
        <v>71</v>
      </c>
      <c r="T595" t="s">
        <v>334</v>
      </c>
      <c r="U595" t="s">
        <v>335</v>
      </c>
      <c r="V595" t="s">
        <v>336</v>
      </c>
      <c r="W595" t="s">
        <v>336</v>
      </c>
      <c r="X595" t="s">
        <v>666</v>
      </c>
      <c r="Y595" t="str">
        <f>"51-7042"</f>
        <v>51-7042</v>
      </c>
      <c r="Z595" t="s">
        <v>6043</v>
      </c>
      <c r="AA595">
        <v>321214</v>
      </c>
      <c r="AB595">
        <v>20</v>
      </c>
      <c r="AD595" t="s">
        <v>77</v>
      </c>
      <c r="AE595" t="s">
        <v>438</v>
      </c>
      <c r="AF595">
        <v>40</v>
      </c>
      <c r="AG595" s="3">
        <v>0.375</v>
      </c>
      <c r="AH595" s="3">
        <v>0.70833333333333337</v>
      </c>
      <c r="AI595" s="4">
        <v>13.87</v>
      </c>
      <c r="AJ595">
        <v>20.81</v>
      </c>
      <c r="AM595" t="s">
        <v>80</v>
      </c>
      <c r="AO595" t="s">
        <v>81</v>
      </c>
      <c r="AR595" t="s">
        <v>80</v>
      </c>
      <c r="AT595" t="s">
        <v>80</v>
      </c>
      <c r="AW595" t="s">
        <v>71</v>
      </c>
      <c r="AX595">
        <v>1</v>
      </c>
      <c r="AY595" t="s">
        <v>1098</v>
      </c>
      <c r="AZ595" t="s">
        <v>1105</v>
      </c>
      <c r="BA595" t="s">
        <v>1099</v>
      </c>
      <c r="BB595">
        <v>84401</v>
      </c>
      <c r="BC595" t="s">
        <v>83</v>
      </c>
    </row>
    <row r="596" spans="1:59" x14ac:dyDescent="0.25">
      <c r="A596" t="s">
        <v>7620</v>
      </c>
      <c r="B596" s="1">
        <v>43391</v>
      </c>
      <c r="C596" t="s">
        <v>60</v>
      </c>
      <c r="D596" s="2">
        <v>43371.559247685182</v>
      </c>
      <c r="E596" t="s">
        <v>85</v>
      </c>
      <c r="H596" t="s">
        <v>3085</v>
      </c>
      <c r="I596" t="s">
        <v>3086</v>
      </c>
      <c r="J596" t="s">
        <v>3087</v>
      </c>
      <c r="K596" t="s">
        <v>3088</v>
      </c>
      <c r="L596" t="s">
        <v>3089</v>
      </c>
      <c r="M596" t="s">
        <v>90</v>
      </c>
      <c r="N596">
        <v>77573</v>
      </c>
      <c r="O596" t="s">
        <v>68</v>
      </c>
      <c r="Q596" t="s">
        <v>3090</v>
      </c>
      <c r="S596" t="s">
        <v>80</v>
      </c>
      <c r="U596" t="s">
        <v>108</v>
      </c>
      <c r="X596" t="s">
        <v>7621</v>
      </c>
      <c r="Y596" t="str">
        <f>"47-2152"</f>
        <v>47-2152</v>
      </c>
      <c r="Z596" t="s">
        <v>226</v>
      </c>
      <c r="AA596">
        <v>561320</v>
      </c>
      <c r="AB596">
        <v>80</v>
      </c>
      <c r="AD596" t="s">
        <v>77</v>
      </c>
      <c r="AE596" t="s">
        <v>438</v>
      </c>
      <c r="AF596">
        <v>40</v>
      </c>
      <c r="AG596" s="3">
        <v>0.29166666666666669</v>
      </c>
      <c r="AH596" s="3">
        <v>0.66666666666666663</v>
      </c>
      <c r="AI596" s="5">
        <v>29</v>
      </c>
      <c r="AJ596">
        <v>43.5</v>
      </c>
      <c r="AK596">
        <v>43.5</v>
      </c>
      <c r="AL596" t="s">
        <v>79</v>
      </c>
      <c r="AM596" t="s">
        <v>80</v>
      </c>
      <c r="AO596" t="s">
        <v>173</v>
      </c>
      <c r="AR596" t="s">
        <v>80</v>
      </c>
      <c r="AT596" t="s">
        <v>80</v>
      </c>
      <c r="AW596" t="s">
        <v>71</v>
      </c>
      <c r="AX596">
        <v>24</v>
      </c>
      <c r="AY596" t="s">
        <v>2620</v>
      </c>
      <c r="AZ596" t="s">
        <v>3092</v>
      </c>
      <c r="BA596" t="s">
        <v>99</v>
      </c>
      <c r="BB596">
        <v>70645</v>
      </c>
      <c r="BC596" t="s">
        <v>77</v>
      </c>
    </row>
    <row r="597" spans="1:59" x14ac:dyDescent="0.25">
      <c r="A597" t="s">
        <v>6360</v>
      </c>
      <c r="B597" s="1">
        <v>43444</v>
      </c>
      <c r="C597" t="s">
        <v>60</v>
      </c>
      <c r="D597" s="2">
        <v>43409.697928240741</v>
      </c>
      <c r="E597" t="s">
        <v>61</v>
      </c>
      <c r="F597" s="1">
        <v>43497</v>
      </c>
      <c r="G597" s="1">
        <v>43784</v>
      </c>
      <c r="H597" t="s">
        <v>1018</v>
      </c>
      <c r="I597" t="s">
        <v>69</v>
      </c>
      <c r="J597" t="s">
        <v>1019</v>
      </c>
      <c r="K597" t="s">
        <v>69</v>
      </c>
      <c r="L597" t="s">
        <v>1020</v>
      </c>
      <c r="M597" t="s">
        <v>653</v>
      </c>
      <c r="N597">
        <v>66214</v>
      </c>
      <c r="O597" t="s">
        <v>68</v>
      </c>
      <c r="P597" t="s">
        <v>69</v>
      </c>
      <c r="Q597" t="s">
        <v>1021</v>
      </c>
      <c r="R597">
        <v>232</v>
      </c>
      <c r="S597" t="s">
        <v>71</v>
      </c>
      <c r="T597" t="s">
        <v>263</v>
      </c>
      <c r="U597" t="s">
        <v>264</v>
      </c>
      <c r="V597" t="s">
        <v>265</v>
      </c>
      <c r="W597" t="s">
        <v>266</v>
      </c>
      <c r="X597" t="s">
        <v>1022</v>
      </c>
      <c r="Y597" t="str">
        <f>"39-9032"</f>
        <v>39-9032</v>
      </c>
      <c r="Z597" t="s">
        <v>1023</v>
      </c>
      <c r="AA597">
        <v>61162</v>
      </c>
      <c r="AB597">
        <v>4</v>
      </c>
      <c r="AC597">
        <v>4</v>
      </c>
      <c r="AD597" t="s">
        <v>77</v>
      </c>
      <c r="AE597" t="s">
        <v>78</v>
      </c>
      <c r="AF597">
        <v>35</v>
      </c>
      <c r="AG597" s="3">
        <v>0.58333333333333337</v>
      </c>
      <c r="AH597" s="3">
        <v>0.875</v>
      </c>
      <c r="AI597" s="4">
        <v>12.5</v>
      </c>
      <c r="AL597" t="s">
        <v>79</v>
      </c>
      <c r="AM597" t="s">
        <v>80</v>
      </c>
      <c r="AO597" t="s">
        <v>690</v>
      </c>
      <c r="AP597" t="s">
        <v>69</v>
      </c>
      <c r="AQ597" t="s">
        <v>1024</v>
      </c>
      <c r="AR597" t="s">
        <v>80</v>
      </c>
      <c r="AT597" t="s">
        <v>80</v>
      </c>
      <c r="AW597" t="s">
        <v>80</v>
      </c>
      <c r="AY597" t="s">
        <v>6361</v>
      </c>
      <c r="AZ597" t="s">
        <v>2298</v>
      </c>
      <c r="BA597" t="s">
        <v>90</v>
      </c>
      <c r="BB597">
        <v>77523</v>
      </c>
      <c r="BC597" t="s">
        <v>77</v>
      </c>
    </row>
    <row r="598" spans="1:59" x14ac:dyDescent="0.25">
      <c r="A598" t="s">
        <v>1017</v>
      </c>
      <c r="B598" s="1">
        <v>43437</v>
      </c>
      <c r="C598" t="s">
        <v>60</v>
      </c>
      <c r="D598" s="2">
        <v>43409.69153935185</v>
      </c>
      <c r="E598" t="s">
        <v>61</v>
      </c>
      <c r="F598" s="1">
        <v>43497</v>
      </c>
      <c r="G598" s="1">
        <v>43784</v>
      </c>
      <c r="H598" t="s">
        <v>1018</v>
      </c>
      <c r="I598" t="s">
        <v>69</v>
      </c>
      <c r="J598" t="s">
        <v>1019</v>
      </c>
      <c r="K598" t="s">
        <v>69</v>
      </c>
      <c r="L598" t="s">
        <v>1020</v>
      </c>
      <c r="M598" t="s">
        <v>653</v>
      </c>
      <c r="N598">
        <v>66214</v>
      </c>
      <c r="O598" t="s">
        <v>68</v>
      </c>
      <c r="P598" t="s">
        <v>69</v>
      </c>
      <c r="Q598" t="s">
        <v>1021</v>
      </c>
      <c r="R598">
        <v>232</v>
      </c>
      <c r="S598" t="s">
        <v>71</v>
      </c>
      <c r="T598" t="s">
        <v>263</v>
      </c>
      <c r="U598" t="s">
        <v>264</v>
      </c>
      <c r="V598" t="s">
        <v>265</v>
      </c>
      <c r="W598" t="s">
        <v>266</v>
      </c>
      <c r="X598" t="s">
        <v>1022</v>
      </c>
      <c r="Y598" t="str">
        <f>"39-9032"</f>
        <v>39-9032</v>
      </c>
      <c r="Z598" t="s">
        <v>1023</v>
      </c>
      <c r="AA598">
        <v>61162</v>
      </c>
      <c r="AB598">
        <v>4</v>
      </c>
      <c r="AC598">
        <v>4</v>
      </c>
      <c r="AD598" t="s">
        <v>77</v>
      </c>
      <c r="AE598" t="s">
        <v>78</v>
      </c>
      <c r="AF598">
        <v>35</v>
      </c>
      <c r="AG598" s="3">
        <v>0.58333333333333337</v>
      </c>
      <c r="AH598" s="3">
        <v>0.875</v>
      </c>
      <c r="AI598" s="4">
        <v>14.57</v>
      </c>
      <c r="AL598" t="s">
        <v>79</v>
      </c>
      <c r="AM598" t="s">
        <v>80</v>
      </c>
      <c r="AO598" t="s">
        <v>690</v>
      </c>
      <c r="AP598" t="s">
        <v>69</v>
      </c>
      <c r="AQ598" t="s">
        <v>1024</v>
      </c>
      <c r="AR598" t="s">
        <v>80</v>
      </c>
      <c r="AT598" t="s">
        <v>80</v>
      </c>
      <c r="AW598" t="s">
        <v>80</v>
      </c>
      <c r="AY598" t="s">
        <v>1025</v>
      </c>
      <c r="AZ598" t="s">
        <v>1026</v>
      </c>
      <c r="BA598" t="s">
        <v>248</v>
      </c>
      <c r="BB598">
        <v>97045</v>
      </c>
      <c r="BC598" t="s">
        <v>77</v>
      </c>
    </row>
    <row r="599" spans="1:59" x14ac:dyDescent="0.25">
      <c r="A599" t="s">
        <v>2399</v>
      </c>
      <c r="B599" s="1">
        <v>43461</v>
      </c>
      <c r="C599" t="s">
        <v>60</v>
      </c>
      <c r="D599" s="2">
        <v>43435.00409722222</v>
      </c>
      <c r="E599" t="s">
        <v>85</v>
      </c>
      <c r="H599" t="s">
        <v>2400</v>
      </c>
      <c r="J599" t="s">
        <v>2401</v>
      </c>
      <c r="K599" t="s">
        <v>2402</v>
      </c>
      <c r="L599" t="s">
        <v>2403</v>
      </c>
      <c r="M599" t="s">
        <v>753</v>
      </c>
      <c r="N599">
        <v>20186</v>
      </c>
      <c r="O599" t="s">
        <v>68</v>
      </c>
      <c r="Q599" t="s">
        <v>2404</v>
      </c>
      <c r="S599" t="s">
        <v>71</v>
      </c>
      <c r="T599" t="s">
        <v>182</v>
      </c>
      <c r="U599" t="s">
        <v>183</v>
      </c>
      <c r="V599" t="s">
        <v>184</v>
      </c>
      <c r="W599" t="s">
        <v>90</v>
      </c>
      <c r="X599" t="s">
        <v>1646</v>
      </c>
      <c r="Y599" t="str">
        <f>"37-3011"</f>
        <v>37-3011</v>
      </c>
      <c r="Z599" t="s">
        <v>454</v>
      </c>
      <c r="AA599">
        <v>561730</v>
      </c>
      <c r="AB599">
        <v>5</v>
      </c>
      <c r="AD599" t="s">
        <v>77</v>
      </c>
      <c r="AE599" t="s">
        <v>78</v>
      </c>
      <c r="AF599">
        <v>40</v>
      </c>
      <c r="AG599" s="3">
        <v>0.29166666666666669</v>
      </c>
      <c r="AH599" s="3">
        <v>0.66666666666666663</v>
      </c>
      <c r="AI599" s="4">
        <v>15.39</v>
      </c>
      <c r="AJ599">
        <v>23.09</v>
      </c>
      <c r="AL599" t="s">
        <v>79</v>
      </c>
      <c r="AM599" t="s">
        <v>80</v>
      </c>
      <c r="AO599" t="s">
        <v>81</v>
      </c>
      <c r="AR599" t="s">
        <v>80</v>
      </c>
      <c r="AT599" t="s">
        <v>80</v>
      </c>
      <c r="AW599" t="s">
        <v>80</v>
      </c>
      <c r="AY599" t="s">
        <v>2403</v>
      </c>
      <c r="AZ599" t="s">
        <v>2405</v>
      </c>
      <c r="BA599" t="s">
        <v>753</v>
      </c>
      <c r="BB599">
        <v>20186</v>
      </c>
      <c r="BC599" t="s">
        <v>77</v>
      </c>
    </row>
    <row r="600" spans="1:59" x14ac:dyDescent="0.25">
      <c r="A600" t="s">
        <v>6362</v>
      </c>
      <c r="B600" s="1">
        <v>43434</v>
      </c>
      <c r="C600" t="s">
        <v>60</v>
      </c>
      <c r="D600" s="2">
        <v>43409.707187499997</v>
      </c>
      <c r="E600" t="s">
        <v>61</v>
      </c>
      <c r="F600" s="1">
        <v>43497</v>
      </c>
      <c r="G600" s="1">
        <v>43784</v>
      </c>
      <c r="H600" t="s">
        <v>1018</v>
      </c>
      <c r="I600" t="s">
        <v>69</v>
      </c>
      <c r="J600" t="s">
        <v>1019</v>
      </c>
      <c r="K600" t="s">
        <v>69</v>
      </c>
      <c r="L600" t="s">
        <v>1020</v>
      </c>
      <c r="M600" t="s">
        <v>653</v>
      </c>
      <c r="N600">
        <v>66214</v>
      </c>
      <c r="O600" t="s">
        <v>68</v>
      </c>
      <c r="P600" t="s">
        <v>69</v>
      </c>
      <c r="Q600" t="s">
        <v>1021</v>
      </c>
      <c r="R600">
        <v>232</v>
      </c>
      <c r="S600" t="s">
        <v>71</v>
      </c>
      <c r="T600" t="s">
        <v>263</v>
      </c>
      <c r="U600" t="s">
        <v>264</v>
      </c>
      <c r="V600" t="s">
        <v>265</v>
      </c>
      <c r="W600" t="s">
        <v>266</v>
      </c>
      <c r="X600" t="s">
        <v>1022</v>
      </c>
      <c r="Y600" t="str">
        <f>"39-9032"</f>
        <v>39-9032</v>
      </c>
      <c r="Z600" t="s">
        <v>1023</v>
      </c>
      <c r="AA600">
        <v>61162</v>
      </c>
      <c r="AB600">
        <v>8</v>
      </c>
      <c r="AC600">
        <v>8</v>
      </c>
      <c r="AD600" t="s">
        <v>77</v>
      </c>
      <c r="AE600" t="s">
        <v>78</v>
      </c>
      <c r="AF600">
        <v>35</v>
      </c>
      <c r="AG600" s="3">
        <v>0.58333333333333337</v>
      </c>
      <c r="AH600" s="3">
        <v>0.875</v>
      </c>
      <c r="AI600" s="4">
        <v>16.2</v>
      </c>
      <c r="AL600" t="s">
        <v>79</v>
      </c>
      <c r="AM600" t="s">
        <v>80</v>
      </c>
      <c r="AO600" t="s">
        <v>690</v>
      </c>
      <c r="AP600" t="s">
        <v>69</v>
      </c>
      <c r="AQ600" t="s">
        <v>1024</v>
      </c>
      <c r="AR600" t="s">
        <v>80</v>
      </c>
      <c r="AT600" t="s">
        <v>80</v>
      </c>
      <c r="AW600" t="s">
        <v>80</v>
      </c>
      <c r="AY600" t="s">
        <v>5859</v>
      </c>
      <c r="AZ600" t="s">
        <v>4950</v>
      </c>
      <c r="BA600" t="s">
        <v>266</v>
      </c>
      <c r="BB600">
        <v>1757</v>
      </c>
      <c r="BC600" t="s">
        <v>77</v>
      </c>
    </row>
    <row r="601" spans="1:59" x14ac:dyDescent="0.25">
      <c r="A601" t="s">
        <v>2459</v>
      </c>
      <c r="B601" s="1">
        <v>43441</v>
      </c>
      <c r="C601" t="s">
        <v>60</v>
      </c>
      <c r="D601" s="2">
        <v>43410.000173611108</v>
      </c>
      <c r="E601" t="s">
        <v>85</v>
      </c>
      <c r="H601" t="s">
        <v>2460</v>
      </c>
      <c r="J601" t="s">
        <v>2461</v>
      </c>
      <c r="K601" t="s">
        <v>2462</v>
      </c>
      <c r="L601" t="s">
        <v>2463</v>
      </c>
      <c r="M601" t="s">
        <v>879</v>
      </c>
      <c r="N601">
        <v>63366</v>
      </c>
      <c r="O601" t="s">
        <v>68</v>
      </c>
      <c r="Q601" t="s">
        <v>2464</v>
      </c>
      <c r="S601" t="s">
        <v>71</v>
      </c>
      <c r="T601" t="s">
        <v>889</v>
      </c>
      <c r="U601" t="s">
        <v>890</v>
      </c>
      <c r="V601" t="s">
        <v>184</v>
      </c>
      <c r="W601" t="s">
        <v>90</v>
      </c>
      <c r="X601" t="s">
        <v>754</v>
      </c>
      <c r="Y601" t="str">
        <f>"37-3011"</f>
        <v>37-3011</v>
      </c>
      <c r="Z601" t="s">
        <v>454</v>
      </c>
      <c r="AA601">
        <v>561730</v>
      </c>
      <c r="AB601">
        <v>6</v>
      </c>
      <c r="AD601" t="s">
        <v>77</v>
      </c>
      <c r="AE601" t="s">
        <v>78</v>
      </c>
      <c r="AF601">
        <v>40</v>
      </c>
      <c r="AG601" s="3">
        <v>0.3125</v>
      </c>
      <c r="AH601" s="3">
        <v>0.6875</v>
      </c>
      <c r="AI601" s="4">
        <v>14.52</v>
      </c>
      <c r="AJ601">
        <v>21.78</v>
      </c>
      <c r="AL601" t="s">
        <v>79</v>
      </c>
      <c r="AM601" t="s">
        <v>80</v>
      </c>
      <c r="AO601" t="s">
        <v>81</v>
      </c>
      <c r="AR601" t="s">
        <v>80</v>
      </c>
      <c r="AT601" t="s">
        <v>80</v>
      </c>
      <c r="AW601" t="s">
        <v>80</v>
      </c>
      <c r="AY601" t="s">
        <v>2463</v>
      </c>
      <c r="AZ601" t="s">
        <v>2465</v>
      </c>
      <c r="BA601" t="s">
        <v>879</v>
      </c>
      <c r="BB601">
        <v>63366</v>
      </c>
      <c r="BC601" t="s">
        <v>77</v>
      </c>
    </row>
    <row r="602" spans="1:59" x14ac:dyDescent="0.25">
      <c r="A602" t="s">
        <v>5148</v>
      </c>
      <c r="B602" s="1">
        <v>43404</v>
      </c>
      <c r="C602" t="s">
        <v>60</v>
      </c>
      <c r="D602" s="2">
        <v>43381.549039351848</v>
      </c>
      <c r="E602" t="s">
        <v>130</v>
      </c>
      <c r="F602" s="1">
        <v>43466</v>
      </c>
      <c r="G602" s="1">
        <v>43758</v>
      </c>
      <c r="H602" t="s">
        <v>5149</v>
      </c>
      <c r="J602" t="s">
        <v>5150</v>
      </c>
      <c r="L602" t="s">
        <v>1603</v>
      </c>
      <c r="M602" t="s">
        <v>147</v>
      </c>
      <c r="N602">
        <v>98119</v>
      </c>
      <c r="O602" t="s">
        <v>68</v>
      </c>
      <c r="Q602" t="s">
        <v>5151</v>
      </c>
      <c r="S602" t="s">
        <v>71</v>
      </c>
      <c r="T602" t="s">
        <v>149</v>
      </c>
      <c r="U602" t="s">
        <v>150</v>
      </c>
      <c r="V602" t="s">
        <v>151</v>
      </c>
      <c r="W602" t="s">
        <v>152</v>
      </c>
      <c r="X602" t="s">
        <v>153</v>
      </c>
      <c r="Y602" t="str">
        <f>"51-3022"</f>
        <v>51-3022</v>
      </c>
      <c r="Z602" t="s">
        <v>154</v>
      </c>
      <c r="AA602">
        <v>311712</v>
      </c>
      <c r="AB602">
        <v>160</v>
      </c>
      <c r="AC602">
        <v>158</v>
      </c>
      <c r="AD602" t="s">
        <v>77</v>
      </c>
      <c r="AE602" t="s">
        <v>78</v>
      </c>
      <c r="AF602">
        <v>35</v>
      </c>
      <c r="AG602" s="3">
        <v>0.25</v>
      </c>
      <c r="AH602" s="3">
        <v>0.91666666666666663</v>
      </c>
      <c r="AI602" s="4">
        <v>10.87</v>
      </c>
      <c r="AJ602">
        <v>16.309999999999999</v>
      </c>
      <c r="AL602" t="s">
        <v>79</v>
      </c>
      <c r="AM602" t="s">
        <v>80</v>
      </c>
      <c r="AO602" t="s">
        <v>81</v>
      </c>
      <c r="AR602" t="s">
        <v>80</v>
      </c>
      <c r="AT602" t="s">
        <v>80</v>
      </c>
      <c r="AW602" t="s">
        <v>80</v>
      </c>
      <c r="AY602" t="s">
        <v>5152</v>
      </c>
      <c r="AZ602" t="s">
        <v>5153</v>
      </c>
      <c r="BA602" t="s">
        <v>157</v>
      </c>
      <c r="BB602">
        <v>99633</v>
      </c>
      <c r="BC602" t="s">
        <v>77</v>
      </c>
    </row>
    <row r="603" spans="1:59" x14ac:dyDescent="0.25">
      <c r="A603" t="s">
        <v>1593</v>
      </c>
      <c r="B603" s="1">
        <v>43404</v>
      </c>
      <c r="C603" t="s">
        <v>60</v>
      </c>
      <c r="D603" s="2">
        <v>43378.290462962963</v>
      </c>
      <c r="E603" t="s">
        <v>61</v>
      </c>
      <c r="F603" s="1">
        <v>43468</v>
      </c>
      <c r="G603" s="1">
        <v>43772</v>
      </c>
      <c r="H603" t="s">
        <v>1594</v>
      </c>
      <c r="I603" t="s">
        <v>69</v>
      </c>
      <c r="J603" t="s">
        <v>1595</v>
      </c>
      <c r="K603" t="s">
        <v>1596</v>
      </c>
      <c r="L603" t="s">
        <v>1597</v>
      </c>
      <c r="M603" t="s">
        <v>90</v>
      </c>
      <c r="N603">
        <v>76052</v>
      </c>
      <c r="O603" t="s">
        <v>68</v>
      </c>
      <c r="P603" t="s">
        <v>69</v>
      </c>
      <c r="Q603" t="s">
        <v>1598</v>
      </c>
      <c r="S603" t="s">
        <v>71</v>
      </c>
      <c r="T603" t="s">
        <v>207</v>
      </c>
      <c r="U603" t="s">
        <v>208</v>
      </c>
      <c r="V603" t="s">
        <v>209</v>
      </c>
      <c r="W603" t="s">
        <v>90</v>
      </c>
      <c r="X603" t="s">
        <v>210</v>
      </c>
      <c r="Y603" t="str">
        <f>"39-3091"</f>
        <v>39-3091</v>
      </c>
      <c r="Z603" t="s">
        <v>166</v>
      </c>
      <c r="AA603">
        <v>713990</v>
      </c>
      <c r="AB603">
        <v>80</v>
      </c>
      <c r="AC603">
        <v>80</v>
      </c>
      <c r="AD603" t="s">
        <v>77</v>
      </c>
      <c r="AE603" t="s">
        <v>78</v>
      </c>
      <c r="AF603">
        <v>40</v>
      </c>
      <c r="AG603" s="3">
        <v>0.54166666666666663</v>
      </c>
      <c r="AH603" s="3">
        <v>0.91666666666666663</v>
      </c>
      <c r="AI603" s="4">
        <v>341.6</v>
      </c>
      <c r="AL603" t="s">
        <v>79</v>
      </c>
      <c r="AM603" t="s">
        <v>80</v>
      </c>
      <c r="AO603" t="s">
        <v>81</v>
      </c>
      <c r="AR603" t="s">
        <v>80</v>
      </c>
      <c r="AT603" t="s">
        <v>80</v>
      </c>
      <c r="AW603" t="s">
        <v>80</v>
      </c>
      <c r="AY603" t="s">
        <v>1599</v>
      </c>
      <c r="AZ603" t="s">
        <v>559</v>
      </c>
      <c r="BA603" t="s">
        <v>90</v>
      </c>
      <c r="BB603">
        <v>76107</v>
      </c>
      <c r="BC603" t="s">
        <v>77</v>
      </c>
    </row>
    <row r="604" spans="1:59" x14ac:dyDescent="0.25">
      <c r="A604" t="s">
        <v>1873</v>
      </c>
      <c r="B604" s="1">
        <v>43377</v>
      </c>
      <c r="C604" t="s">
        <v>60</v>
      </c>
      <c r="D604" s="2">
        <v>43370.513680555552</v>
      </c>
      <c r="E604" t="s">
        <v>350</v>
      </c>
      <c r="H604" t="s">
        <v>1874</v>
      </c>
      <c r="J604" t="s">
        <v>1875</v>
      </c>
      <c r="L604" t="s">
        <v>1876</v>
      </c>
      <c r="M604" t="s">
        <v>753</v>
      </c>
      <c r="N604">
        <v>22554</v>
      </c>
      <c r="O604" t="s">
        <v>68</v>
      </c>
      <c r="Q604" t="s">
        <v>1877</v>
      </c>
      <c r="S604" t="s">
        <v>80</v>
      </c>
      <c r="U604" t="s">
        <v>108</v>
      </c>
      <c r="X604" t="s">
        <v>1878</v>
      </c>
      <c r="Y604" t="str">
        <f>"39-9011"</f>
        <v>39-9011</v>
      </c>
      <c r="Z604" t="s">
        <v>462</v>
      </c>
      <c r="AB604">
        <v>1</v>
      </c>
      <c r="AD604" t="s">
        <v>77</v>
      </c>
      <c r="AE604" t="s">
        <v>438</v>
      </c>
      <c r="AI604" s="5">
        <v>500</v>
      </c>
      <c r="AM604" t="s">
        <v>80</v>
      </c>
      <c r="AO604" t="s">
        <v>81</v>
      </c>
      <c r="AR604" t="s">
        <v>80</v>
      </c>
      <c r="AT604" t="s">
        <v>80</v>
      </c>
      <c r="AW604" t="s">
        <v>80</v>
      </c>
      <c r="AY604" t="s">
        <v>1876</v>
      </c>
      <c r="AZ604" t="s">
        <v>1879</v>
      </c>
      <c r="BA604" t="s">
        <v>753</v>
      </c>
      <c r="BB604">
        <v>22554</v>
      </c>
      <c r="BC604" t="s">
        <v>83</v>
      </c>
      <c r="BD604" t="s">
        <v>1880</v>
      </c>
      <c r="BE604">
        <v>1430870</v>
      </c>
      <c r="BF604" s="1">
        <v>43344</v>
      </c>
      <c r="BG604" s="1">
        <v>43405</v>
      </c>
    </row>
    <row r="605" spans="1:59" x14ac:dyDescent="0.25">
      <c r="A605" t="s">
        <v>6421</v>
      </c>
      <c r="B605" s="1">
        <v>43434</v>
      </c>
      <c r="C605" t="s">
        <v>60</v>
      </c>
      <c r="D605" s="2">
        <v>43409.695289351854</v>
      </c>
      <c r="E605" t="s">
        <v>61</v>
      </c>
      <c r="F605" s="1">
        <v>43497</v>
      </c>
      <c r="G605" s="1">
        <v>43784</v>
      </c>
      <c r="H605" t="s">
        <v>1018</v>
      </c>
      <c r="I605" t="s">
        <v>69</v>
      </c>
      <c r="J605" t="s">
        <v>1019</v>
      </c>
      <c r="K605" t="s">
        <v>69</v>
      </c>
      <c r="L605" t="s">
        <v>1020</v>
      </c>
      <c r="M605" t="s">
        <v>653</v>
      </c>
      <c r="N605">
        <v>66214</v>
      </c>
      <c r="O605" t="s">
        <v>68</v>
      </c>
      <c r="P605" t="s">
        <v>69</v>
      </c>
      <c r="Q605" t="s">
        <v>1021</v>
      </c>
      <c r="R605">
        <v>232</v>
      </c>
      <c r="S605" t="s">
        <v>71</v>
      </c>
      <c r="T605" t="s">
        <v>263</v>
      </c>
      <c r="U605" t="s">
        <v>264</v>
      </c>
      <c r="V605" t="s">
        <v>265</v>
      </c>
      <c r="W605" t="s">
        <v>266</v>
      </c>
      <c r="X605" t="s">
        <v>1022</v>
      </c>
      <c r="Y605" t="str">
        <f>"39-9032"</f>
        <v>39-9032</v>
      </c>
      <c r="Z605" t="s">
        <v>1023</v>
      </c>
      <c r="AA605">
        <v>61162</v>
      </c>
      <c r="AB605">
        <v>6</v>
      </c>
      <c r="AC605">
        <v>6</v>
      </c>
      <c r="AD605" t="s">
        <v>77</v>
      </c>
      <c r="AE605" t="s">
        <v>78</v>
      </c>
      <c r="AF605">
        <v>35</v>
      </c>
      <c r="AG605" s="3">
        <v>0.58333333333333337</v>
      </c>
      <c r="AH605" s="3">
        <v>0.875</v>
      </c>
      <c r="AI605" s="4">
        <v>13.7</v>
      </c>
      <c r="AL605" t="s">
        <v>79</v>
      </c>
      <c r="AM605" t="s">
        <v>80</v>
      </c>
      <c r="AO605" t="s">
        <v>690</v>
      </c>
      <c r="AP605" t="s">
        <v>69</v>
      </c>
      <c r="AQ605" t="s">
        <v>1024</v>
      </c>
      <c r="AR605" t="s">
        <v>80</v>
      </c>
      <c r="AT605" t="s">
        <v>80</v>
      </c>
      <c r="AW605" t="s">
        <v>80</v>
      </c>
      <c r="AY605" t="s">
        <v>665</v>
      </c>
      <c r="AZ605" t="s">
        <v>867</v>
      </c>
      <c r="BA605" t="s">
        <v>90</v>
      </c>
      <c r="BB605">
        <v>78745</v>
      </c>
      <c r="BC605" t="s">
        <v>77</v>
      </c>
    </row>
    <row r="606" spans="1:59" x14ac:dyDescent="0.25">
      <c r="A606" t="s">
        <v>361</v>
      </c>
      <c r="B606" s="1">
        <v>43409</v>
      </c>
      <c r="C606" t="s">
        <v>60</v>
      </c>
      <c r="D606" s="2">
        <v>43370.719363425924</v>
      </c>
      <c r="E606" t="s">
        <v>61</v>
      </c>
      <c r="F606" s="1">
        <v>43445</v>
      </c>
      <c r="G606" s="1">
        <v>43616</v>
      </c>
      <c r="H606" t="s">
        <v>362</v>
      </c>
      <c r="J606" t="s">
        <v>363</v>
      </c>
      <c r="L606" t="s">
        <v>364</v>
      </c>
      <c r="M606" t="s">
        <v>134</v>
      </c>
      <c r="N606">
        <v>29945</v>
      </c>
      <c r="O606" t="s">
        <v>68</v>
      </c>
      <c r="Q606" t="s">
        <v>365</v>
      </c>
      <c r="S606" t="s">
        <v>71</v>
      </c>
      <c r="T606" t="s">
        <v>263</v>
      </c>
      <c r="U606" t="s">
        <v>264</v>
      </c>
      <c r="V606" t="s">
        <v>265</v>
      </c>
      <c r="W606" t="s">
        <v>266</v>
      </c>
      <c r="X606" t="s">
        <v>366</v>
      </c>
      <c r="Y606" t="str">
        <f>"35-3031"</f>
        <v>35-3031</v>
      </c>
      <c r="Z606" t="s">
        <v>367</v>
      </c>
      <c r="AA606">
        <v>713910</v>
      </c>
      <c r="AB606">
        <v>2</v>
      </c>
      <c r="AC606">
        <v>2</v>
      </c>
      <c r="AD606" t="s">
        <v>77</v>
      </c>
      <c r="AE606" t="s">
        <v>96</v>
      </c>
      <c r="AF606">
        <v>40</v>
      </c>
      <c r="AG606" s="3">
        <v>0.375</v>
      </c>
      <c r="AH606" s="3">
        <v>0.70833333333333337</v>
      </c>
      <c r="AI606" s="4">
        <v>9.2899999999999991</v>
      </c>
      <c r="AJ606">
        <v>13.94</v>
      </c>
      <c r="AK606">
        <v>14.63</v>
      </c>
      <c r="AL606" t="s">
        <v>79</v>
      </c>
      <c r="AM606" t="s">
        <v>80</v>
      </c>
      <c r="AO606" t="s">
        <v>81</v>
      </c>
      <c r="AR606" t="s">
        <v>80</v>
      </c>
      <c r="AT606" t="s">
        <v>80</v>
      </c>
      <c r="AW606" t="s">
        <v>71</v>
      </c>
      <c r="AX606">
        <v>3</v>
      </c>
      <c r="AY606" t="s">
        <v>364</v>
      </c>
      <c r="AZ606" t="s">
        <v>368</v>
      </c>
      <c r="BA606" t="s">
        <v>134</v>
      </c>
      <c r="BB606">
        <v>29945</v>
      </c>
      <c r="BC606" t="s">
        <v>83</v>
      </c>
    </row>
    <row r="607" spans="1:59" x14ac:dyDescent="0.25">
      <c r="A607" t="s">
        <v>3351</v>
      </c>
      <c r="B607" s="1">
        <v>43444</v>
      </c>
      <c r="C607" t="s">
        <v>60</v>
      </c>
      <c r="D607" s="2">
        <v>43409.702141203707</v>
      </c>
      <c r="E607" t="s">
        <v>61</v>
      </c>
      <c r="F607" s="1">
        <v>43497</v>
      </c>
      <c r="G607" s="1">
        <v>43784</v>
      </c>
      <c r="H607" t="s">
        <v>1018</v>
      </c>
      <c r="I607" t="s">
        <v>69</v>
      </c>
      <c r="J607" t="s">
        <v>1019</v>
      </c>
      <c r="K607" t="s">
        <v>69</v>
      </c>
      <c r="L607" t="s">
        <v>1020</v>
      </c>
      <c r="M607" t="s">
        <v>653</v>
      </c>
      <c r="N607">
        <v>66214</v>
      </c>
      <c r="O607" t="s">
        <v>68</v>
      </c>
      <c r="P607" t="s">
        <v>69</v>
      </c>
      <c r="Q607" t="s">
        <v>1021</v>
      </c>
      <c r="R607">
        <v>232</v>
      </c>
      <c r="S607" t="s">
        <v>71</v>
      </c>
      <c r="T607" t="s">
        <v>263</v>
      </c>
      <c r="U607" t="s">
        <v>264</v>
      </c>
      <c r="V607" t="s">
        <v>265</v>
      </c>
      <c r="W607" t="s">
        <v>266</v>
      </c>
      <c r="X607" t="s">
        <v>1022</v>
      </c>
      <c r="Y607" t="str">
        <f>"39-9032"</f>
        <v>39-9032</v>
      </c>
      <c r="Z607" t="s">
        <v>1023</v>
      </c>
      <c r="AA607">
        <v>61162</v>
      </c>
      <c r="AB607">
        <v>4</v>
      </c>
      <c r="AC607">
        <v>4</v>
      </c>
      <c r="AD607" t="s">
        <v>77</v>
      </c>
      <c r="AE607" t="s">
        <v>78</v>
      </c>
      <c r="AF607">
        <v>35</v>
      </c>
      <c r="AG607" s="3">
        <v>0.58333333333333337</v>
      </c>
      <c r="AH607" s="3">
        <v>0.875</v>
      </c>
      <c r="AI607" s="4">
        <v>12.76</v>
      </c>
      <c r="AL607" t="s">
        <v>79</v>
      </c>
      <c r="AM607" t="s">
        <v>80</v>
      </c>
      <c r="AO607" t="s">
        <v>690</v>
      </c>
      <c r="AP607" t="s">
        <v>69</v>
      </c>
      <c r="AQ607" t="s">
        <v>1024</v>
      </c>
      <c r="AR607" t="s">
        <v>80</v>
      </c>
      <c r="AT607" t="s">
        <v>80</v>
      </c>
      <c r="AW607" t="s">
        <v>80</v>
      </c>
      <c r="AY607" t="s">
        <v>3352</v>
      </c>
      <c r="AZ607" t="s">
        <v>3353</v>
      </c>
      <c r="BA607" t="s">
        <v>626</v>
      </c>
      <c r="BB607">
        <v>53575</v>
      </c>
      <c r="BC607" t="s">
        <v>77</v>
      </c>
    </row>
    <row r="608" spans="1:59" x14ac:dyDescent="0.25">
      <c r="A608" t="s">
        <v>5196</v>
      </c>
      <c r="B608" s="1">
        <v>43384</v>
      </c>
      <c r="C608" t="s">
        <v>60</v>
      </c>
      <c r="D608" s="2">
        <v>43374.607569444444</v>
      </c>
      <c r="E608" t="s">
        <v>350</v>
      </c>
      <c r="H608" t="s">
        <v>5197</v>
      </c>
      <c r="J608" t="s">
        <v>5198</v>
      </c>
      <c r="L608" t="s">
        <v>5199</v>
      </c>
      <c r="M608" t="s">
        <v>90</v>
      </c>
      <c r="N608">
        <v>77380</v>
      </c>
      <c r="O608" t="s">
        <v>68</v>
      </c>
      <c r="Q608" t="s">
        <v>5200</v>
      </c>
      <c r="S608" t="s">
        <v>80</v>
      </c>
      <c r="U608" t="s">
        <v>108</v>
      </c>
      <c r="X608" t="s">
        <v>5201</v>
      </c>
      <c r="Y608" t="str">
        <f>"49-9092"</f>
        <v>49-9092</v>
      </c>
      <c r="Z608" t="s">
        <v>5202</v>
      </c>
      <c r="AA608">
        <v>541611</v>
      </c>
      <c r="AB608">
        <v>15</v>
      </c>
      <c r="AD608" t="s">
        <v>77</v>
      </c>
      <c r="AE608" t="s">
        <v>199</v>
      </c>
      <c r="AF608">
        <v>40</v>
      </c>
      <c r="AG608" s="3">
        <v>0.25</v>
      </c>
      <c r="AH608" s="3">
        <v>0.75</v>
      </c>
      <c r="AI608" s="5">
        <v>25</v>
      </c>
      <c r="AJ608">
        <v>45</v>
      </c>
      <c r="AK608">
        <v>76</v>
      </c>
      <c r="AM608" t="s">
        <v>80</v>
      </c>
      <c r="AO608" t="s">
        <v>173</v>
      </c>
      <c r="AR608" t="s">
        <v>80</v>
      </c>
      <c r="AT608" t="s">
        <v>71</v>
      </c>
      <c r="AU608">
        <v>1</v>
      </c>
      <c r="AV608" t="s">
        <v>5203</v>
      </c>
      <c r="AW608" t="s">
        <v>71</v>
      </c>
      <c r="AX608">
        <v>60</v>
      </c>
      <c r="AY608" t="s">
        <v>5199</v>
      </c>
      <c r="AZ608" t="s">
        <v>5204</v>
      </c>
      <c r="BA608" t="s">
        <v>90</v>
      </c>
      <c r="BB608">
        <v>77380</v>
      </c>
      <c r="BC608" t="s">
        <v>83</v>
      </c>
    </row>
    <row r="609" spans="1:55" x14ac:dyDescent="0.25">
      <c r="A609" t="s">
        <v>8373</v>
      </c>
      <c r="B609" s="1">
        <v>43452</v>
      </c>
      <c r="C609" t="s">
        <v>60</v>
      </c>
      <c r="D609" s="2">
        <v>43435.001481481479</v>
      </c>
      <c r="E609" t="s">
        <v>85</v>
      </c>
      <c r="H609" t="s">
        <v>8374</v>
      </c>
      <c r="J609" t="s">
        <v>8375</v>
      </c>
      <c r="L609" t="s">
        <v>8376</v>
      </c>
      <c r="M609" t="s">
        <v>180</v>
      </c>
      <c r="N609">
        <v>18940</v>
      </c>
      <c r="O609" t="s">
        <v>68</v>
      </c>
      <c r="Q609" t="s">
        <v>8377</v>
      </c>
      <c r="S609" t="s">
        <v>71</v>
      </c>
      <c r="T609" t="s">
        <v>182</v>
      </c>
      <c r="U609" t="s">
        <v>1042</v>
      </c>
      <c r="V609" t="s">
        <v>184</v>
      </c>
      <c r="W609" t="s">
        <v>90</v>
      </c>
      <c r="X609" t="s">
        <v>754</v>
      </c>
      <c r="Y609" t="str">
        <f>"37-3011"</f>
        <v>37-3011</v>
      </c>
      <c r="Z609" t="s">
        <v>454</v>
      </c>
      <c r="AA609">
        <v>561730</v>
      </c>
      <c r="AB609">
        <v>123</v>
      </c>
      <c r="AD609" t="s">
        <v>77</v>
      </c>
      <c r="AE609" t="s">
        <v>96</v>
      </c>
      <c r="AF609">
        <v>40</v>
      </c>
      <c r="AG609" s="3">
        <v>0.27083333333333331</v>
      </c>
      <c r="AH609" s="3">
        <v>0.6875</v>
      </c>
      <c r="AI609" s="4">
        <v>15.35</v>
      </c>
      <c r="AJ609">
        <v>23.03</v>
      </c>
      <c r="AL609" t="s">
        <v>79</v>
      </c>
      <c r="AM609" t="s">
        <v>80</v>
      </c>
      <c r="AO609" t="s">
        <v>81</v>
      </c>
      <c r="AP609" t="s">
        <v>69</v>
      </c>
      <c r="AQ609" t="s">
        <v>69</v>
      </c>
      <c r="AR609" t="s">
        <v>80</v>
      </c>
      <c r="AT609" t="s">
        <v>80</v>
      </c>
      <c r="AW609" t="s">
        <v>80</v>
      </c>
      <c r="AY609" t="s">
        <v>8376</v>
      </c>
      <c r="AZ609" t="s">
        <v>1032</v>
      </c>
      <c r="BA609" t="s">
        <v>180</v>
      </c>
      <c r="BB609">
        <v>18940</v>
      </c>
      <c r="BC609" t="s">
        <v>77</v>
      </c>
    </row>
    <row r="610" spans="1:55" x14ac:dyDescent="0.25">
      <c r="A610" t="s">
        <v>7876</v>
      </c>
      <c r="B610" s="1">
        <v>43453</v>
      </c>
      <c r="C610" t="s">
        <v>60</v>
      </c>
      <c r="D610" s="2">
        <v>43407.005474537036</v>
      </c>
      <c r="E610" t="s">
        <v>115</v>
      </c>
      <c r="H610" t="s">
        <v>7877</v>
      </c>
      <c r="J610" t="s">
        <v>7878</v>
      </c>
      <c r="L610" t="s">
        <v>7879</v>
      </c>
      <c r="M610" t="s">
        <v>3119</v>
      </c>
      <c r="N610">
        <v>25430</v>
      </c>
      <c r="O610" t="s">
        <v>68</v>
      </c>
      <c r="Q610" t="s">
        <v>7880</v>
      </c>
      <c r="S610" t="s">
        <v>71</v>
      </c>
      <c r="T610" t="s">
        <v>250</v>
      </c>
      <c r="U610" t="s">
        <v>251</v>
      </c>
      <c r="V610" t="s">
        <v>252</v>
      </c>
      <c r="W610" t="s">
        <v>253</v>
      </c>
      <c r="X610" t="s">
        <v>922</v>
      </c>
      <c r="Y610" t="str">
        <f>"51-9198"</f>
        <v>51-9198</v>
      </c>
      <c r="Z610" t="s">
        <v>922</v>
      </c>
      <c r="AA610">
        <v>238330</v>
      </c>
      <c r="AB610">
        <v>16</v>
      </c>
      <c r="AD610" t="s">
        <v>77</v>
      </c>
      <c r="AE610" t="s">
        <v>78</v>
      </c>
      <c r="AF610">
        <v>40</v>
      </c>
      <c r="AG610" s="3">
        <v>0.33333333333333331</v>
      </c>
      <c r="AH610" s="3">
        <v>0.70833333333333337</v>
      </c>
      <c r="AI610" s="4">
        <v>12.99</v>
      </c>
      <c r="AJ610">
        <v>19.489999999999998</v>
      </c>
      <c r="AK610">
        <v>25.5</v>
      </c>
      <c r="AL610" t="s">
        <v>79</v>
      </c>
      <c r="AM610" t="s">
        <v>80</v>
      </c>
      <c r="AO610" t="s">
        <v>81</v>
      </c>
      <c r="AR610" t="s">
        <v>80</v>
      </c>
      <c r="AT610" t="s">
        <v>80</v>
      </c>
      <c r="AW610" t="s">
        <v>71</v>
      </c>
      <c r="AX610">
        <v>3</v>
      </c>
      <c r="AY610" t="s">
        <v>7879</v>
      </c>
      <c r="AZ610" t="s">
        <v>7881</v>
      </c>
      <c r="BA610" t="s">
        <v>3119</v>
      </c>
      <c r="BB610">
        <v>25430</v>
      </c>
      <c r="BC610" t="s">
        <v>77</v>
      </c>
    </row>
    <row r="611" spans="1:55" x14ac:dyDescent="0.25">
      <c r="A611" t="s">
        <v>6624</v>
      </c>
      <c r="B611" s="1">
        <v>43441</v>
      </c>
      <c r="C611" t="s">
        <v>60</v>
      </c>
      <c r="D611" s="2">
        <v>43421.000868055555</v>
      </c>
      <c r="E611" t="s">
        <v>85</v>
      </c>
      <c r="H611" t="s">
        <v>6625</v>
      </c>
      <c r="I611" t="s">
        <v>69</v>
      </c>
      <c r="J611" t="s">
        <v>6626</v>
      </c>
      <c r="K611" t="s">
        <v>69</v>
      </c>
      <c r="L611" t="s">
        <v>6627</v>
      </c>
      <c r="M611" t="s">
        <v>773</v>
      </c>
      <c r="N611">
        <v>8210</v>
      </c>
      <c r="O611" t="s">
        <v>68</v>
      </c>
      <c r="P611" t="s">
        <v>69</v>
      </c>
      <c r="Q611" t="s">
        <v>6628</v>
      </c>
      <c r="S611" t="s">
        <v>71</v>
      </c>
      <c r="T611" t="s">
        <v>182</v>
      </c>
      <c r="U611" t="s">
        <v>1042</v>
      </c>
      <c r="V611" t="s">
        <v>184</v>
      </c>
      <c r="W611" t="s">
        <v>90</v>
      </c>
      <c r="X611" t="s">
        <v>754</v>
      </c>
      <c r="Y611" t="str">
        <f>"37-3011"</f>
        <v>37-3011</v>
      </c>
      <c r="Z611" t="s">
        <v>454</v>
      </c>
      <c r="AA611">
        <v>561730</v>
      </c>
      <c r="AB611">
        <v>25</v>
      </c>
      <c r="AD611" t="s">
        <v>77</v>
      </c>
      <c r="AE611" t="s">
        <v>96</v>
      </c>
      <c r="AF611">
        <v>40</v>
      </c>
      <c r="AG611" s="3">
        <v>0.33333333333333331</v>
      </c>
      <c r="AH611" s="3">
        <v>0.6875</v>
      </c>
      <c r="AI611" s="4">
        <v>15.9</v>
      </c>
      <c r="AJ611">
        <v>23.85</v>
      </c>
      <c r="AK611">
        <v>37.5</v>
      </c>
      <c r="AL611" t="s">
        <v>79</v>
      </c>
      <c r="AM611" t="s">
        <v>80</v>
      </c>
      <c r="AO611" t="s">
        <v>81</v>
      </c>
      <c r="AP611" t="s">
        <v>69</v>
      </c>
      <c r="AQ611" t="s">
        <v>69</v>
      </c>
      <c r="AR611" t="s">
        <v>80</v>
      </c>
      <c r="AT611" t="s">
        <v>80</v>
      </c>
      <c r="AW611" t="s">
        <v>80</v>
      </c>
      <c r="AY611" t="s">
        <v>6627</v>
      </c>
      <c r="AZ611" t="s">
        <v>6629</v>
      </c>
      <c r="BA611" t="s">
        <v>773</v>
      </c>
      <c r="BB611">
        <v>8210</v>
      </c>
      <c r="BC611" t="s">
        <v>77</v>
      </c>
    </row>
    <row r="612" spans="1:55" x14ac:dyDescent="0.25">
      <c r="A612" t="s">
        <v>8167</v>
      </c>
      <c r="B612" s="1">
        <v>43447</v>
      </c>
      <c r="C612" t="s">
        <v>60</v>
      </c>
      <c r="D612" s="2">
        <v>43421.000798611109</v>
      </c>
      <c r="E612" t="s">
        <v>85</v>
      </c>
      <c r="H612" t="s">
        <v>8168</v>
      </c>
      <c r="J612" t="s">
        <v>8169</v>
      </c>
      <c r="L612" t="s">
        <v>8170</v>
      </c>
      <c r="M612" t="s">
        <v>773</v>
      </c>
      <c r="N612">
        <v>8340</v>
      </c>
      <c r="O612" t="s">
        <v>68</v>
      </c>
      <c r="Q612" t="s">
        <v>8171</v>
      </c>
      <c r="S612" t="s">
        <v>71</v>
      </c>
      <c r="T612" t="s">
        <v>182</v>
      </c>
      <c r="U612" t="s">
        <v>908</v>
      </c>
      <c r="V612" t="s">
        <v>184</v>
      </c>
      <c r="W612" t="s">
        <v>90</v>
      </c>
      <c r="X612" t="s">
        <v>754</v>
      </c>
      <c r="Y612" t="str">
        <f>"37-3011"</f>
        <v>37-3011</v>
      </c>
      <c r="Z612" t="s">
        <v>454</v>
      </c>
      <c r="AA612">
        <v>561730</v>
      </c>
      <c r="AB612">
        <v>9</v>
      </c>
      <c r="AD612" t="s">
        <v>77</v>
      </c>
      <c r="AE612" t="s">
        <v>78</v>
      </c>
      <c r="AF612">
        <v>40</v>
      </c>
      <c r="AG612" s="3">
        <v>0.33333333333333331</v>
      </c>
      <c r="AH612" s="3">
        <v>0.66666666666666663</v>
      </c>
      <c r="AI612" s="4">
        <v>16.93</v>
      </c>
      <c r="AJ612">
        <v>25.4</v>
      </c>
      <c r="AL612" t="s">
        <v>79</v>
      </c>
      <c r="AM612" t="s">
        <v>80</v>
      </c>
      <c r="AO612" t="s">
        <v>81</v>
      </c>
      <c r="AR612" t="s">
        <v>80</v>
      </c>
      <c r="AT612" t="s">
        <v>80</v>
      </c>
      <c r="AW612" t="s">
        <v>80</v>
      </c>
      <c r="AY612" t="s">
        <v>8170</v>
      </c>
      <c r="AZ612" t="s">
        <v>8172</v>
      </c>
      <c r="BA612" t="s">
        <v>773</v>
      </c>
      <c r="BB612">
        <v>8340</v>
      </c>
      <c r="BC612" t="s">
        <v>77</v>
      </c>
    </row>
    <row r="613" spans="1:55" x14ac:dyDescent="0.25">
      <c r="A613" t="s">
        <v>7043</v>
      </c>
      <c r="B613" s="1">
        <v>43395</v>
      </c>
      <c r="C613" t="s">
        <v>60</v>
      </c>
      <c r="D613" s="2">
        <v>43376.01635416667</v>
      </c>
      <c r="E613" t="s">
        <v>61</v>
      </c>
      <c r="F613" s="1">
        <v>43466</v>
      </c>
      <c r="G613" s="1">
        <v>43733</v>
      </c>
      <c r="H613" t="s">
        <v>7044</v>
      </c>
      <c r="J613" t="s">
        <v>7045</v>
      </c>
      <c r="L613" t="s">
        <v>1563</v>
      </c>
      <c r="M613" t="s">
        <v>248</v>
      </c>
      <c r="N613">
        <v>97502</v>
      </c>
      <c r="O613" t="s">
        <v>68</v>
      </c>
      <c r="Q613" t="s">
        <v>7046</v>
      </c>
      <c r="S613" t="s">
        <v>71</v>
      </c>
      <c r="T613" t="s">
        <v>250</v>
      </c>
      <c r="U613" t="s">
        <v>1467</v>
      </c>
      <c r="V613" t="s">
        <v>252</v>
      </c>
      <c r="W613" t="s">
        <v>253</v>
      </c>
      <c r="X613" t="s">
        <v>254</v>
      </c>
      <c r="Y613" t="str">
        <f>"45-4011"</f>
        <v>45-4011</v>
      </c>
      <c r="Z613" t="s">
        <v>242</v>
      </c>
      <c r="AA613">
        <v>115310</v>
      </c>
      <c r="AB613">
        <v>52</v>
      </c>
      <c r="AC613">
        <v>52</v>
      </c>
      <c r="AD613" t="s">
        <v>77</v>
      </c>
      <c r="AE613" t="s">
        <v>96</v>
      </c>
      <c r="AF613">
        <v>40</v>
      </c>
      <c r="AG613" s="3">
        <v>0.25</v>
      </c>
      <c r="AH613" s="3">
        <v>0.60416666666666663</v>
      </c>
      <c r="AI613" s="4">
        <v>11.96</v>
      </c>
      <c r="AJ613">
        <v>17.940000000000001</v>
      </c>
      <c r="AK613">
        <v>37.5</v>
      </c>
      <c r="AL613" t="s">
        <v>79</v>
      </c>
      <c r="AM613" t="s">
        <v>80</v>
      </c>
      <c r="AO613" t="s">
        <v>81</v>
      </c>
      <c r="AR613" t="s">
        <v>80</v>
      </c>
      <c r="AT613" t="s">
        <v>80</v>
      </c>
      <c r="AW613" t="s">
        <v>71</v>
      </c>
      <c r="AX613">
        <v>3</v>
      </c>
      <c r="AY613" t="s">
        <v>1563</v>
      </c>
      <c r="AZ613" t="s">
        <v>621</v>
      </c>
      <c r="BA613" t="s">
        <v>248</v>
      </c>
      <c r="BB613">
        <v>97502</v>
      </c>
      <c r="BC613" t="s">
        <v>77</v>
      </c>
    </row>
    <row r="614" spans="1:55" x14ac:dyDescent="0.25">
      <c r="A614" t="s">
        <v>2200</v>
      </c>
      <c r="B614" s="1">
        <v>43432</v>
      </c>
      <c r="C614" t="s">
        <v>60</v>
      </c>
      <c r="D614" s="2">
        <v>43402.032511574071</v>
      </c>
      <c r="E614" t="s">
        <v>61</v>
      </c>
      <c r="F614" s="1">
        <v>43491</v>
      </c>
      <c r="G614" s="1">
        <v>43764</v>
      </c>
      <c r="H614" t="s">
        <v>2201</v>
      </c>
      <c r="I614" t="s">
        <v>276</v>
      </c>
      <c r="J614" t="s">
        <v>2202</v>
      </c>
      <c r="K614" t="s">
        <v>276</v>
      </c>
      <c r="L614" t="s">
        <v>419</v>
      </c>
      <c r="M614" t="s">
        <v>354</v>
      </c>
      <c r="N614">
        <v>74129</v>
      </c>
      <c r="O614" t="s">
        <v>68</v>
      </c>
      <c r="P614" t="s">
        <v>276</v>
      </c>
      <c r="Q614" t="s">
        <v>2203</v>
      </c>
      <c r="S614" t="s">
        <v>71</v>
      </c>
      <c r="T614" t="s">
        <v>2204</v>
      </c>
      <c r="U614" t="s">
        <v>2205</v>
      </c>
      <c r="V614" t="s">
        <v>2206</v>
      </c>
      <c r="W614" t="s">
        <v>354</v>
      </c>
      <c r="X614" t="s">
        <v>2207</v>
      </c>
      <c r="Y614" t="str">
        <f>"37-3011"</f>
        <v>37-3011</v>
      </c>
      <c r="Z614" t="s">
        <v>454</v>
      </c>
      <c r="AA614">
        <v>561730</v>
      </c>
      <c r="AB614">
        <v>4</v>
      </c>
      <c r="AC614">
        <v>4</v>
      </c>
      <c r="AD614" t="s">
        <v>77</v>
      </c>
      <c r="AE614" t="s">
        <v>96</v>
      </c>
      <c r="AF614">
        <v>40</v>
      </c>
      <c r="AG614" s="3">
        <v>0.33333333333333331</v>
      </c>
      <c r="AH614" s="3">
        <v>0.6875</v>
      </c>
      <c r="AI614" s="4">
        <v>12.95</v>
      </c>
      <c r="AJ614">
        <v>0</v>
      </c>
      <c r="AK614">
        <v>0</v>
      </c>
      <c r="AL614" t="s">
        <v>79</v>
      </c>
      <c r="AM614" t="s">
        <v>80</v>
      </c>
      <c r="AO614" t="s">
        <v>173</v>
      </c>
      <c r="AP614" t="s">
        <v>276</v>
      </c>
      <c r="AQ614" t="s">
        <v>276</v>
      </c>
      <c r="AR614" t="s">
        <v>80</v>
      </c>
      <c r="AT614" t="s">
        <v>80</v>
      </c>
      <c r="AW614" t="s">
        <v>80</v>
      </c>
      <c r="AY614" t="s">
        <v>419</v>
      </c>
      <c r="AZ614" t="s">
        <v>419</v>
      </c>
      <c r="BA614" t="s">
        <v>354</v>
      </c>
      <c r="BB614">
        <v>74129</v>
      </c>
      <c r="BC614" t="s">
        <v>77</v>
      </c>
    </row>
    <row r="615" spans="1:55" x14ac:dyDescent="0.25">
      <c r="A615" t="s">
        <v>2317</v>
      </c>
      <c r="B615" s="1">
        <v>43447</v>
      </c>
      <c r="C615" t="s">
        <v>60</v>
      </c>
      <c r="D615" s="2">
        <v>43402.042743055557</v>
      </c>
      <c r="E615" t="s">
        <v>115</v>
      </c>
      <c r="H615" t="s">
        <v>2318</v>
      </c>
      <c r="I615" t="s">
        <v>276</v>
      </c>
      <c r="J615" t="s">
        <v>2319</v>
      </c>
      <c r="K615" t="s">
        <v>276</v>
      </c>
      <c r="L615" t="s">
        <v>2320</v>
      </c>
      <c r="M615" t="s">
        <v>354</v>
      </c>
      <c r="N615">
        <v>74048</v>
      </c>
      <c r="O615" t="s">
        <v>68</v>
      </c>
      <c r="P615" t="s">
        <v>276</v>
      </c>
      <c r="Q615" t="s">
        <v>2321</v>
      </c>
      <c r="S615" t="s">
        <v>71</v>
      </c>
      <c r="T615" t="s">
        <v>2204</v>
      </c>
      <c r="U615" t="s">
        <v>2205</v>
      </c>
      <c r="V615" t="s">
        <v>2206</v>
      </c>
      <c r="W615" t="s">
        <v>354</v>
      </c>
      <c r="X615" t="s">
        <v>2322</v>
      </c>
      <c r="Y615" t="str">
        <f>"51-4121"</f>
        <v>51-4121</v>
      </c>
      <c r="Z615" t="s">
        <v>426</v>
      </c>
      <c r="AA615">
        <v>333992</v>
      </c>
      <c r="AB615">
        <v>17</v>
      </c>
      <c r="AD615" t="s">
        <v>77</v>
      </c>
      <c r="AE615" t="s">
        <v>96</v>
      </c>
      <c r="AF615">
        <v>40</v>
      </c>
      <c r="AG615" s="3">
        <v>0.29166666666666669</v>
      </c>
      <c r="AH615" s="3">
        <v>0.64583333333333337</v>
      </c>
      <c r="AI615" s="4">
        <v>17.36</v>
      </c>
      <c r="AJ615">
        <v>0</v>
      </c>
      <c r="AK615">
        <v>0</v>
      </c>
      <c r="AL615" t="s">
        <v>79</v>
      </c>
      <c r="AM615" t="s">
        <v>80</v>
      </c>
      <c r="AO615" t="s">
        <v>173</v>
      </c>
      <c r="AP615" t="s">
        <v>276</v>
      </c>
      <c r="AQ615" t="s">
        <v>276</v>
      </c>
      <c r="AR615" t="s">
        <v>80</v>
      </c>
      <c r="AT615" t="s">
        <v>80</v>
      </c>
      <c r="AW615" t="s">
        <v>80</v>
      </c>
      <c r="AY615" t="s">
        <v>2320</v>
      </c>
      <c r="AZ615" t="s">
        <v>2320</v>
      </c>
      <c r="BA615" t="s">
        <v>354</v>
      </c>
      <c r="BB615">
        <v>74048</v>
      </c>
      <c r="BC615" t="s">
        <v>83</v>
      </c>
    </row>
    <row r="616" spans="1:55" x14ac:dyDescent="0.25">
      <c r="A616" t="s">
        <v>8230</v>
      </c>
      <c r="B616" s="1">
        <v>43438</v>
      </c>
      <c r="C616" t="s">
        <v>60</v>
      </c>
      <c r="D616" s="2">
        <v>43431.401805555557</v>
      </c>
      <c r="E616" t="s">
        <v>85</v>
      </c>
      <c r="H616" t="s">
        <v>8231</v>
      </c>
      <c r="J616" t="s">
        <v>8232</v>
      </c>
      <c r="L616" t="s">
        <v>8233</v>
      </c>
      <c r="M616" t="s">
        <v>266</v>
      </c>
      <c r="N616">
        <v>2143</v>
      </c>
      <c r="O616" t="s">
        <v>68</v>
      </c>
      <c r="Q616" t="s">
        <v>8234</v>
      </c>
      <c r="S616" t="s">
        <v>71</v>
      </c>
      <c r="T616" t="s">
        <v>182</v>
      </c>
      <c r="U616" t="s">
        <v>1042</v>
      </c>
      <c r="V616" t="s">
        <v>184</v>
      </c>
      <c r="W616" t="s">
        <v>90</v>
      </c>
      <c r="X616" t="s">
        <v>1337</v>
      </c>
      <c r="Y616" t="str">
        <f>"53-7062"</f>
        <v>53-7062</v>
      </c>
      <c r="Z616" t="s">
        <v>186</v>
      </c>
      <c r="AA616">
        <v>484210</v>
      </c>
      <c r="AB616">
        <v>70</v>
      </c>
      <c r="AD616" t="s">
        <v>77</v>
      </c>
      <c r="AE616" t="s">
        <v>96</v>
      </c>
      <c r="AF616">
        <v>40</v>
      </c>
      <c r="AG616" s="3">
        <v>0.29166666666666669</v>
      </c>
      <c r="AH616" s="3">
        <v>0.66666666666666663</v>
      </c>
      <c r="AI616" s="4">
        <v>16.25</v>
      </c>
      <c r="AJ616">
        <v>24.38</v>
      </c>
      <c r="AK616">
        <v>39</v>
      </c>
      <c r="AL616" t="s">
        <v>79</v>
      </c>
      <c r="AM616" t="s">
        <v>80</v>
      </c>
      <c r="AO616" t="s">
        <v>81</v>
      </c>
      <c r="AP616" t="s">
        <v>69</v>
      </c>
      <c r="AQ616" t="s">
        <v>69</v>
      </c>
      <c r="AR616" t="s">
        <v>80</v>
      </c>
      <c r="AT616" t="s">
        <v>80</v>
      </c>
      <c r="AW616" t="s">
        <v>80</v>
      </c>
      <c r="AY616" t="s">
        <v>8233</v>
      </c>
      <c r="AZ616" t="s">
        <v>1338</v>
      </c>
      <c r="BA616" t="s">
        <v>266</v>
      </c>
      <c r="BB616">
        <v>2143</v>
      </c>
      <c r="BC616" t="s">
        <v>77</v>
      </c>
    </row>
    <row r="617" spans="1:55" x14ac:dyDescent="0.25">
      <c r="A617" t="s">
        <v>3011</v>
      </c>
      <c r="B617" s="1">
        <v>43418</v>
      </c>
      <c r="C617" t="s">
        <v>60</v>
      </c>
      <c r="D617" s="2">
        <v>43371.62300925926</v>
      </c>
      <c r="E617" t="s">
        <v>61</v>
      </c>
      <c r="F617" s="1">
        <v>43446</v>
      </c>
      <c r="G617" s="1">
        <v>43616</v>
      </c>
      <c r="H617" t="s">
        <v>362</v>
      </c>
      <c r="J617" t="s">
        <v>363</v>
      </c>
      <c r="L617" t="s">
        <v>364</v>
      </c>
      <c r="M617" t="s">
        <v>134</v>
      </c>
      <c r="N617">
        <v>29945</v>
      </c>
      <c r="O617" t="s">
        <v>68</v>
      </c>
      <c r="Q617" t="s">
        <v>365</v>
      </c>
      <c r="S617" t="s">
        <v>71</v>
      </c>
      <c r="T617" t="s">
        <v>263</v>
      </c>
      <c r="U617" t="s">
        <v>264</v>
      </c>
      <c r="V617" t="s">
        <v>265</v>
      </c>
      <c r="W617" t="s">
        <v>266</v>
      </c>
      <c r="X617" t="s">
        <v>127</v>
      </c>
      <c r="Y617" t="str">
        <f>"35-2014"</f>
        <v>35-2014</v>
      </c>
      <c r="Z617" t="s">
        <v>1391</v>
      </c>
      <c r="AA617">
        <v>713910</v>
      </c>
      <c r="AB617">
        <v>2</v>
      </c>
      <c r="AC617">
        <v>2</v>
      </c>
      <c r="AD617" t="s">
        <v>77</v>
      </c>
      <c r="AE617" t="s">
        <v>96</v>
      </c>
      <c r="AF617">
        <v>40</v>
      </c>
      <c r="AG617" s="3">
        <v>0.375</v>
      </c>
      <c r="AH617" s="3">
        <v>0.70833333333333337</v>
      </c>
      <c r="AI617" s="4">
        <v>9.5500000000000007</v>
      </c>
      <c r="AJ617">
        <v>14.33</v>
      </c>
      <c r="AK617">
        <v>15</v>
      </c>
      <c r="AL617" t="s">
        <v>79</v>
      </c>
      <c r="AM617" t="s">
        <v>80</v>
      </c>
      <c r="AO617" t="s">
        <v>81</v>
      </c>
      <c r="AR617" t="s">
        <v>80</v>
      </c>
      <c r="AT617" t="s">
        <v>80</v>
      </c>
      <c r="AW617" t="s">
        <v>71</v>
      </c>
      <c r="AX617">
        <v>6</v>
      </c>
      <c r="AY617" t="s">
        <v>364</v>
      </c>
      <c r="AZ617" t="s">
        <v>368</v>
      </c>
      <c r="BA617" t="s">
        <v>134</v>
      </c>
      <c r="BB617">
        <v>29945</v>
      </c>
      <c r="BC617" t="s">
        <v>83</v>
      </c>
    </row>
    <row r="618" spans="1:55" x14ac:dyDescent="0.25">
      <c r="A618" t="s">
        <v>4294</v>
      </c>
      <c r="B618" s="1">
        <v>43425</v>
      </c>
      <c r="C618" t="s">
        <v>60</v>
      </c>
      <c r="D618" s="2">
        <v>43390.735162037039</v>
      </c>
      <c r="E618" t="s">
        <v>61</v>
      </c>
      <c r="F618" s="1">
        <v>43479</v>
      </c>
      <c r="G618" s="1">
        <v>43752</v>
      </c>
      <c r="H618" t="s">
        <v>4295</v>
      </c>
      <c r="I618" t="s">
        <v>104</v>
      </c>
      <c r="J618" t="s">
        <v>4296</v>
      </c>
      <c r="K618" t="s">
        <v>104</v>
      </c>
      <c r="L618" t="s">
        <v>4297</v>
      </c>
      <c r="M618" t="s">
        <v>128</v>
      </c>
      <c r="N618">
        <v>62234</v>
      </c>
      <c r="O618" t="s">
        <v>68</v>
      </c>
      <c r="P618" t="s">
        <v>104</v>
      </c>
      <c r="Q618" t="s">
        <v>4298</v>
      </c>
      <c r="R618">
        <v>0</v>
      </c>
      <c r="S618" t="s">
        <v>71</v>
      </c>
      <c r="T618" t="s">
        <v>4299</v>
      </c>
      <c r="U618" t="s">
        <v>4300</v>
      </c>
      <c r="V618" t="s">
        <v>2458</v>
      </c>
      <c r="W618" t="s">
        <v>879</v>
      </c>
      <c r="X618" t="s">
        <v>4301</v>
      </c>
      <c r="Y618" t="str">
        <f>"37-3011"</f>
        <v>37-3011</v>
      </c>
      <c r="Z618" t="s">
        <v>454</v>
      </c>
      <c r="AA618">
        <v>561730</v>
      </c>
      <c r="AB618">
        <v>14</v>
      </c>
      <c r="AC618">
        <v>14</v>
      </c>
      <c r="AD618" t="s">
        <v>77</v>
      </c>
      <c r="AE618" t="s">
        <v>78</v>
      </c>
      <c r="AF618">
        <v>40</v>
      </c>
      <c r="AG618" s="3">
        <v>0.35416666666666669</v>
      </c>
      <c r="AH618" s="3">
        <v>0.6875</v>
      </c>
      <c r="AI618" s="4">
        <v>14.55</v>
      </c>
      <c r="AJ618">
        <v>0</v>
      </c>
      <c r="AK618">
        <v>0</v>
      </c>
      <c r="AL618" t="s">
        <v>79</v>
      </c>
      <c r="AM618" t="s">
        <v>80</v>
      </c>
      <c r="AO618" t="s">
        <v>81</v>
      </c>
      <c r="AP618" t="s">
        <v>104</v>
      </c>
      <c r="AQ618" t="s">
        <v>104</v>
      </c>
      <c r="AR618" t="s">
        <v>80</v>
      </c>
      <c r="AT618" t="s">
        <v>80</v>
      </c>
      <c r="AW618" t="s">
        <v>80</v>
      </c>
      <c r="AY618" t="s">
        <v>4297</v>
      </c>
      <c r="AZ618" t="s">
        <v>4302</v>
      </c>
      <c r="BA618" t="s">
        <v>128</v>
      </c>
      <c r="BB618">
        <v>62234</v>
      </c>
      <c r="BC618" t="s">
        <v>77</v>
      </c>
    </row>
    <row r="619" spans="1:55" x14ac:dyDescent="0.25">
      <c r="A619" t="s">
        <v>4514</v>
      </c>
      <c r="B619" s="1">
        <v>43445</v>
      </c>
      <c r="C619" t="s">
        <v>60</v>
      </c>
      <c r="D619" s="2">
        <v>43402.020208333335</v>
      </c>
      <c r="E619" t="s">
        <v>61</v>
      </c>
      <c r="F619" s="1">
        <v>43491</v>
      </c>
      <c r="G619" s="1">
        <v>43764</v>
      </c>
      <c r="H619" t="s">
        <v>4515</v>
      </c>
      <c r="I619" t="s">
        <v>276</v>
      </c>
      <c r="J619" t="s">
        <v>4516</v>
      </c>
      <c r="K619" t="s">
        <v>276</v>
      </c>
      <c r="L619" t="s">
        <v>419</v>
      </c>
      <c r="M619" t="s">
        <v>354</v>
      </c>
      <c r="N619">
        <v>74107</v>
      </c>
      <c r="O619" t="s">
        <v>68</v>
      </c>
      <c r="P619" t="s">
        <v>276</v>
      </c>
      <c r="Q619" t="s">
        <v>4517</v>
      </c>
      <c r="S619" t="s">
        <v>71</v>
      </c>
      <c r="T619" t="s">
        <v>2204</v>
      </c>
      <c r="U619" t="s">
        <v>2205</v>
      </c>
      <c r="V619" t="s">
        <v>2206</v>
      </c>
      <c r="W619" t="s">
        <v>354</v>
      </c>
      <c r="X619" t="s">
        <v>2207</v>
      </c>
      <c r="Y619" t="str">
        <f>"37-3011"</f>
        <v>37-3011</v>
      </c>
      <c r="Z619" t="s">
        <v>454</v>
      </c>
      <c r="AA619">
        <v>561730</v>
      </c>
      <c r="AB619">
        <v>20</v>
      </c>
      <c r="AC619">
        <v>20</v>
      </c>
      <c r="AD619" t="s">
        <v>77</v>
      </c>
      <c r="AE619" t="s">
        <v>96</v>
      </c>
      <c r="AF619">
        <v>40</v>
      </c>
      <c r="AG619" s="3">
        <v>0.33333333333333331</v>
      </c>
      <c r="AH619" s="3">
        <v>0.70833333333333337</v>
      </c>
      <c r="AI619" s="4">
        <v>12.95</v>
      </c>
      <c r="AJ619">
        <v>0</v>
      </c>
      <c r="AK619">
        <v>0</v>
      </c>
      <c r="AL619" t="s">
        <v>79</v>
      </c>
      <c r="AM619" t="s">
        <v>80</v>
      </c>
      <c r="AO619" t="s">
        <v>173</v>
      </c>
      <c r="AP619" t="s">
        <v>276</v>
      </c>
      <c r="AQ619" t="s">
        <v>276</v>
      </c>
      <c r="AR619" t="s">
        <v>80</v>
      </c>
      <c r="AT619" t="s">
        <v>80</v>
      </c>
      <c r="AW619" t="s">
        <v>80</v>
      </c>
      <c r="AY619" t="s">
        <v>419</v>
      </c>
      <c r="AZ619" t="s">
        <v>419</v>
      </c>
      <c r="BA619" t="s">
        <v>354</v>
      </c>
      <c r="BB619" t="s">
        <v>4518</v>
      </c>
      <c r="BC619" t="s">
        <v>77</v>
      </c>
    </row>
    <row r="620" spans="1:55" x14ac:dyDescent="0.25">
      <c r="A620" t="s">
        <v>4148</v>
      </c>
      <c r="B620" s="1">
        <v>43399</v>
      </c>
      <c r="C620" t="s">
        <v>60</v>
      </c>
      <c r="D620" s="2">
        <v>43376.495497685188</v>
      </c>
      <c r="E620" t="s">
        <v>61</v>
      </c>
      <c r="F620" s="1">
        <v>43466</v>
      </c>
      <c r="G620" s="1">
        <v>43769</v>
      </c>
      <c r="H620" t="s">
        <v>4149</v>
      </c>
      <c r="I620" t="s">
        <v>69</v>
      </c>
      <c r="J620" t="s">
        <v>4150</v>
      </c>
      <c r="K620" t="s">
        <v>4151</v>
      </c>
      <c r="L620" t="s">
        <v>4152</v>
      </c>
      <c r="M620" t="s">
        <v>677</v>
      </c>
      <c r="N620">
        <v>48169</v>
      </c>
      <c r="O620" t="s">
        <v>68</v>
      </c>
      <c r="P620" t="s">
        <v>69</v>
      </c>
      <c r="Q620" t="s">
        <v>4153</v>
      </c>
      <c r="S620" t="s">
        <v>71</v>
      </c>
      <c r="T620" t="s">
        <v>207</v>
      </c>
      <c r="U620" t="s">
        <v>208</v>
      </c>
      <c r="V620" t="s">
        <v>209</v>
      </c>
      <c r="W620" t="s">
        <v>90</v>
      </c>
      <c r="X620" t="s">
        <v>210</v>
      </c>
      <c r="Y620" t="str">
        <f>"39-3091"</f>
        <v>39-3091</v>
      </c>
      <c r="Z620" t="s">
        <v>166</v>
      </c>
      <c r="AA620">
        <v>713990</v>
      </c>
      <c r="AB620">
        <v>90</v>
      </c>
      <c r="AC620">
        <v>90</v>
      </c>
      <c r="AD620" t="s">
        <v>77</v>
      </c>
      <c r="AE620" t="s">
        <v>78</v>
      </c>
      <c r="AF620">
        <v>40</v>
      </c>
      <c r="AG620" s="3">
        <v>0.54166666666666663</v>
      </c>
      <c r="AH620" s="3">
        <v>0.91666666666666663</v>
      </c>
      <c r="AI620" s="4">
        <v>339.2</v>
      </c>
      <c r="AL620" t="s">
        <v>79</v>
      </c>
      <c r="AM620" t="s">
        <v>80</v>
      </c>
      <c r="AO620" t="s">
        <v>81</v>
      </c>
      <c r="AR620" t="s">
        <v>80</v>
      </c>
      <c r="AT620" t="s">
        <v>80</v>
      </c>
      <c r="AW620" t="s">
        <v>80</v>
      </c>
      <c r="AY620" t="s">
        <v>4152</v>
      </c>
      <c r="AZ620" t="s">
        <v>2564</v>
      </c>
      <c r="BA620" t="s">
        <v>677</v>
      </c>
      <c r="BB620">
        <v>48169</v>
      </c>
      <c r="BC620" t="s">
        <v>77</v>
      </c>
    </row>
    <row r="621" spans="1:55" x14ac:dyDescent="0.25">
      <c r="A621" t="s">
        <v>7628</v>
      </c>
      <c r="B621" s="1">
        <v>43405</v>
      </c>
      <c r="C621" t="s">
        <v>60</v>
      </c>
      <c r="D621" s="2">
        <v>43376.012766203705</v>
      </c>
      <c r="E621" t="s">
        <v>61</v>
      </c>
      <c r="F621" s="1">
        <v>43466</v>
      </c>
      <c r="G621" s="1">
        <v>43769</v>
      </c>
      <c r="H621" t="s">
        <v>7629</v>
      </c>
      <c r="J621" t="s">
        <v>7630</v>
      </c>
      <c r="K621" t="s">
        <v>7631</v>
      </c>
      <c r="L621" t="s">
        <v>7632</v>
      </c>
      <c r="M621" t="s">
        <v>332</v>
      </c>
      <c r="N621">
        <v>42001</v>
      </c>
      <c r="O621" t="s">
        <v>68</v>
      </c>
      <c r="Q621" t="s">
        <v>7633</v>
      </c>
      <c r="S621" t="s">
        <v>71</v>
      </c>
      <c r="T621" t="s">
        <v>2027</v>
      </c>
      <c r="U621" t="s">
        <v>2028</v>
      </c>
      <c r="V621" t="s">
        <v>2029</v>
      </c>
      <c r="W621" t="s">
        <v>139</v>
      </c>
      <c r="X621" t="s">
        <v>7634</v>
      </c>
      <c r="Y621" t="str">
        <f>"37-3011"</f>
        <v>37-3011</v>
      </c>
      <c r="Z621" t="s">
        <v>454</v>
      </c>
      <c r="AA621">
        <v>713910</v>
      </c>
      <c r="AB621">
        <v>36</v>
      </c>
      <c r="AC621">
        <v>36</v>
      </c>
      <c r="AD621" t="s">
        <v>77</v>
      </c>
      <c r="AE621" t="s">
        <v>96</v>
      </c>
      <c r="AF621">
        <v>35</v>
      </c>
      <c r="AG621" s="3">
        <v>0.29166666666666669</v>
      </c>
      <c r="AH621" s="3">
        <v>0.625</v>
      </c>
      <c r="AI621" s="4">
        <v>12.81</v>
      </c>
      <c r="AJ621">
        <v>19.22</v>
      </c>
      <c r="AL621" t="s">
        <v>79</v>
      </c>
      <c r="AM621" t="s">
        <v>80</v>
      </c>
      <c r="AO621" t="s">
        <v>81</v>
      </c>
      <c r="AR621" t="s">
        <v>80</v>
      </c>
      <c r="AT621" t="s">
        <v>80</v>
      </c>
      <c r="AW621" t="s">
        <v>71</v>
      </c>
      <c r="AX621">
        <v>3</v>
      </c>
      <c r="AY621" t="s">
        <v>4735</v>
      </c>
      <c r="AZ621" t="s">
        <v>4736</v>
      </c>
      <c r="BA621" t="s">
        <v>134</v>
      </c>
      <c r="BB621">
        <v>29936</v>
      </c>
      <c r="BC621" t="s">
        <v>83</v>
      </c>
    </row>
    <row r="622" spans="1:55" x14ac:dyDescent="0.25">
      <c r="A622" t="s">
        <v>5067</v>
      </c>
      <c r="B622" s="1">
        <v>43412</v>
      </c>
      <c r="C622" t="s">
        <v>60</v>
      </c>
      <c r="D622" s="2">
        <v>43391.008101851854</v>
      </c>
      <c r="E622" t="s">
        <v>61</v>
      </c>
      <c r="F622" s="1">
        <v>43481</v>
      </c>
      <c r="G622" s="1">
        <v>43785</v>
      </c>
      <c r="H622" t="s">
        <v>5068</v>
      </c>
      <c r="J622" t="s">
        <v>5069</v>
      </c>
      <c r="K622" t="s">
        <v>4193</v>
      </c>
      <c r="L622" t="s">
        <v>5070</v>
      </c>
      <c r="M622" t="s">
        <v>139</v>
      </c>
      <c r="N622">
        <v>27703</v>
      </c>
      <c r="O622" t="s">
        <v>68</v>
      </c>
      <c r="Q622" t="s">
        <v>4194</v>
      </c>
      <c r="S622" t="s">
        <v>71</v>
      </c>
      <c r="T622" t="s">
        <v>779</v>
      </c>
      <c r="U622" t="s">
        <v>807</v>
      </c>
      <c r="V622" t="s">
        <v>752</v>
      </c>
      <c r="W622" t="s">
        <v>753</v>
      </c>
      <c r="X622" t="s">
        <v>754</v>
      </c>
      <c r="Y622" t="str">
        <f>"37-3011"</f>
        <v>37-3011</v>
      </c>
      <c r="Z622" t="s">
        <v>454</v>
      </c>
      <c r="AA622">
        <v>561730</v>
      </c>
      <c r="AB622">
        <v>35</v>
      </c>
      <c r="AC622">
        <v>35</v>
      </c>
      <c r="AD622" t="s">
        <v>77</v>
      </c>
      <c r="AE622" t="s">
        <v>96</v>
      </c>
      <c r="AF622">
        <v>40</v>
      </c>
      <c r="AG622" s="3">
        <v>0.29166666666666669</v>
      </c>
      <c r="AH622" s="3">
        <v>0.66666666666666663</v>
      </c>
      <c r="AI622" s="4">
        <v>14.52</v>
      </c>
      <c r="AJ622">
        <v>21.78</v>
      </c>
      <c r="AL622" t="s">
        <v>79</v>
      </c>
      <c r="AM622" t="s">
        <v>80</v>
      </c>
      <c r="AO622" t="s">
        <v>81</v>
      </c>
      <c r="AR622" t="s">
        <v>80</v>
      </c>
      <c r="AT622" t="s">
        <v>80</v>
      </c>
      <c r="AW622" t="s">
        <v>80</v>
      </c>
      <c r="AY622" t="s">
        <v>5070</v>
      </c>
      <c r="AZ622" t="s">
        <v>5070</v>
      </c>
      <c r="BA622" t="s">
        <v>139</v>
      </c>
      <c r="BB622">
        <v>27703</v>
      </c>
      <c r="BC622" t="s">
        <v>77</v>
      </c>
    </row>
    <row r="623" spans="1:55" x14ac:dyDescent="0.25">
      <c r="A623" t="s">
        <v>4168</v>
      </c>
      <c r="B623" s="1">
        <v>43403</v>
      </c>
      <c r="C623" t="s">
        <v>60</v>
      </c>
      <c r="D623" s="2">
        <v>43374.664618055554</v>
      </c>
      <c r="E623" t="s">
        <v>61</v>
      </c>
      <c r="F623" s="1">
        <v>43449</v>
      </c>
      <c r="G623" s="1">
        <v>43524</v>
      </c>
      <c r="H623" t="s">
        <v>4169</v>
      </c>
      <c r="I623" t="s">
        <v>4170</v>
      </c>
      <c r="J623" t="s">
        <v>4171</v>
      </c>
      <c r="K623" t="s">
        <v>4172</v>
      </c>
      <c r="L623" t="s">
        <v>4173</v>
      </c>
      <c r="M623" t="s">
        <v>509</v>
      </c>
      <c r="N623">
        <v>5672</v>
      </c>
      <c r="O623" t="s">
        <v>68</v>
      </c>
      <c r="Q623" t="s">
        <v>4174</v>
      </c>
      <c r="S623" t="s">
        <v>71</v>
      </c>
      <c r="T623" t="s">
        <v>770</v>
      </c>
      <c r="U623" t="s">
        <v>771</v>
      </c>
      <c r="V623" t="s">
        <v>1189</v>
      </c>
      <c r="W623" t="s">
        <v>773</v>
      </c>
      <c r="X623" t="s">
        <v>558</v>
      </c>
      <c r="Y623" t="str">
        <f>"37-2012"</f>
        <v>37-2012</v>
      </c>
      <c r="Z623" t="s">
        <v>268</v>
      </c>
      <c r="AA623">
        <v>72119</v>
      </c>
      <c r="AB623">
        <v>11</v>
      </c>
      <c r="AC623">
        <v>11</v>
      </c>
      <c r="AD623" t="s">
        <v>77</v>
      </c>
      <c r="AE623" t="s">
        <v>96</v>
      </c>
      <c r="AF623">
        <v>40</v>
      </c>
      <c r="AG623" s="3">
        <v>0.52083333333333337</v>
      </c>
      <c r="AH623" s="3">
        <v>0.875</v>
      </c>
      <c r="AI623" s="4">
        <v>12.4</v>
      </c>
      <c r="AJ623">
        <v>18.600000000000001</v>
      </c>
      <c r="AL623" t="s">
        <v>79</v>
      </c>
      <c r="AM623" t="s">
        <v>80</v>
      </c>
      <c r="AO623" t="s">
        <v>81</v>
      </c>
      <c r="AR623" t="s">
        <v>80</v>
      </c>
      <c r="AT623" t="s">
        <v>80</v>
      </c>
      <c r="AW623" t="s">
        <v>80</v>
      </c>
      <c r="AY623" t="s">
        <v>4173</v>
      </c>
      <c r="AZ623" t="s">
        <v>4175</v>
      </c>
      <c r="BA623" t="s">
        <v>509</v>
      </c>
      <c r="BB623">
        <v>5672</v>
      </c>
      <c r="BC623" t="s">
        <v>83</v>
      </c>
    </row>
    <row r="624" spans="1:55" x14ac:dyDescent="0.25">
      <c r="A624" t="s">
        <v>7982</v>
      </c>
      <c r="B624" s="1">
        <v>43438</v>
      </c>
      <c r="C624" t="s">
        <v>60</v>
      </c>
      <c r="D624" s="2">
        <v>43407.006701388891</v>
      </c>
      <c r="E624" t="s">
        <v>61</v>
      </c>
      <c r="F624" s="1">
        <v>43497</v>
      </c>
      <c r="G624" s="1">
        <v>43798</v>
      </c>
      <c r="H624" t="s">
        <v>7983</v>
      </c>
      <c r="J624" t="s">
        <v>7984</v>
      </c>
      <c r="L624" t="s">
        <v>2590</v>
      </c>
      <c r="M624" t="s">
        <v>90</v>
      </c>
      <c r="N624">
        <v>78628</v>
      </c>
      <c r="O624" t="s">
        <v>68</v>
      </c>
      <c r="Q624" t="s">
        <v>7985</v>
      </c>
      <c r="S624" t="s">
        <v>71</v>
      </c>
      <c r="T624" t="s">
        <v>1251</v>
      </c>
      <c r="U624" t="s">
        <v>817</v>
      </c>
      <c r="V624" t="s">
        <v>640</v>
      </c>
      <c r="W624" t="s">
        <v>90</v>
      </c>
      <c r="X624" t="s">
        <v>7986</v>
      </c>
      <c r="Y624" t="str">
        <f>"47-5051"</f>
        <v>47-5051</v>
      </c>
      <c r="Z624" t="s">
        <v>667</v>
      </c>
      <c r="AA624">
        <v>212311</v>
      </c>
      <c r="AB624">
        <v>60</v>
      </c>
      <c r="AC624">
        <v>60</v>
      </c>
      <c r="AD624" t="s">
        <v>77</v>
      </c>
      <c r="AE624" t="s">
        <v>96</v>
      </c>
      <c r="AF624">
        <v>40</v>
      </c>
      <c r="AG624" s="3">
        <v>0.33333333333333331</v>
      </c>
      <c r="AH624" s="3">
        <v>0.70833333333333337</v>
      </c>
      <c r="AI624" s="4">
        <v>19.2</v>
      </c>
      <c r="AJ624">
        <v>28.8</v>
      </c>
      <c r="AL624" t="s">
        <v>79</v>
      </c>
      <c r="AM624" t="s">
        <v>80</v>
      </c>
      <c r="AO624" t="s">
        <v>81</v>
      </c>
      <c r="AR624" t="s">
        <v>80</v>
      </c>
      <c r="AT624" t="s">
        <v>80</v>
      </c>
      <c r="AW624" t="s">
        <v>71</v>
      </c>
      <c r="AX624">
        <v>1</v>
      </c>
      <c r="AY624" t="s">
        <v>7987</v>
      </c>
      <c r="AZ624" t="s">
        <v>7988</v>
      </c>
      <c r="BA624" t="s">
        <v>90</v>
      </c>
      <c r="BB624">
        <v>76844</v>
      </c>
      <c r="BC624" t="s">
        <v>83</v>
      </c>
    </row>
    <row r="625" spans="1:55" x14ac:dyDescent="0.25">
      <c r="A625" t="s">
        <v>5217</v>
      </c>
      <c r="B625" s="1">
        <v>43395</v>
      </c>
      <c r="C625" t="s">
        <v>60</v>
      </c>
      <c r="D625" s="2">
        <v>43374.785081018519</v>
      </c>
      <c r="E625" t="s">
        <v>61</v>
      </c>
      <c r="F625" s="1">
        <v>43449</v>
      </c>
      <c r="G625" s="1">
        <v>43600</v>
      </c>
      <c r="H625" t="s">
        <v>5218</v>
      </c>
      <c r="J625" t="s">
        <v>5219</v>
      </c>
      <c r="L625" t="s">
        <v>5220</v>
      </c>
      <c r="M625" t="s">
        <v>119</v>
      </c>
      <c r="N625">
        <v>32502</v>
      </c>
      <c r="O625" t="s">
        <v>68</v>
      </c>
      <c r="Q625" t="s">
        <v>5221</v>
      </c>
      <c r="S625" t="s">
        <v>71</v>
      </c>
      <c r="T625" t="s">
        <v>250</v>
      </c>
      <c r="U625" t="s">
        <v>1467</v>
      </c>
      <c r="V625" t="s">
        <v>252</v>
      </c>
      <c r="W625" t="s">
        <v>253</v>
      </c>
      <c r="X625" t="s">
        <v>254</v>
      </c>
      <c r="Y625" t="str">
        <f>"45-4011"</f>
        <v>45-4011</v>
      </c>
      <c r="Z625" t="s">
        <v>242</v>
      </c>
      <c r="AA625">
        <v>115310</v>
      </c>
      <c r="AB625">
        <v>42</v>
      </c>
      <c r="AC625">
        <v>42</v>
      </c>
      <c r="AD625" t="s">
        <v>77</v>
      </c>
      <c r="AE625" t="s">
        <v>78</v>
      </c>
      <c r="AF625">
        <v>40</v>
      </c>
      <c r="AG625" s="3">
        <v>0.3125</v>
      </c>
      <c r="AH625" s="3">
        <v>0.6875</v>
      </c>
      <c r="AI625" s="4">
        <v>9.83</v>
      </c>
      <c r="AJ625">
        <v>14.75</v>
      </c>
      <c r="AK625">
        <v>32.25</v>
      </c>
      <c r="AL625" t="s">
        <v>79</v>
      </c>
      <c r="AM625" t="s">
        <v>80</v>
      </c>
      <c r="AO625" t="s">
        <v>81</v>
      </c>
      <c r="AR625" t="s">
        <v>80</v>
      </c>
      <c r="AT625" t="s">
        <v>80</v>
      </c>
      <c r="AW625" t="s">
        <v>71</v>
      </c>
      <c r="AX625">
        <v>3</v>
      </c>
      <c r="AY625" t="s">
        <v>5222</v>
      </c>
      <c r="AZ625" t="s">
        <v>5223</v>
      </c>
      <c r="BA625" t="s">
        <v>5224</v>
      </c>
      <c r="BB625">
        <v>87107</v>
      </c>
      <c r="BC625" t="s">
        <v>77</v>
      </c>
    </row>
    <row r="626" spans="1:55" x14ac:dyDescent="0.25">
      <c r="A626" t="s">
        <v>5268</v>
      </c>
      <c r="B626" s="1">
        <v>43420</v>
      </c>
      <c r="C626" t="s">
        <v>60</v>
      </c>
      <c r="D626" s="2">
        <v>43376.56521990741</v>
      </c>
      <c r="E626" t="s">
        <v>61</v>
      </c>
      <c r="F626" s="1">
        <v>43466</v>
      </c>
      <c r="G626" s="1">
        <v>43769</v>
      </c>
      <c r="H626" t="s">
        <v>5269</v>
      </c>
      <c r="I626" t="s">
        <v>69</v>
      </c>
      <c r="J626" t="s">
        <v>5270</v>
      </c>
      <c r="K626" t="s">
        <v>69</v>
      </c>
      <c r="L626" t="s">
        <v>5271</v>
      </c>
      <c r="M626" t="s">
        <v>303</v>
      </c>
      <c r="N626">
        <v>93601</v>
      </c>
      <c r="O626" t="s">
        <v>68</v>
      </c>
      <c r="P626" t="s">
        <v>69</v>
      </c>
      <c r="Q626" t="s">
        <v>5272</v>
      </c>
      <c r="S626" t="s">
        <v>71</v>
      </c>
      <c r="T626" t="s">
        <v>207</v>
      </c>
      <c r="U626" t="s">
        <v>208</v>
      </c>
      <c r="V626" t="s">
        <v>209</v>
      </c>
      <c r="W626" t="s">
        <v>90</v>
      </c>
      <c r="X626" t="s">
        <v>306</v>
      </c>
      <c r="Y626" t="str">
        <f>"35-3022"</f>
        <v>35-3022</v>
      </c>
      <c r="Z626" t="s">
        <v>307</v>
      </c>
      <c r="AA626">
        <v>713990</v>
      </c>
      <c r="AB626">
        <v>10</v>
      </c>
      <c r="AC626">
        <v>10</v>
      </c>
      <c r="AD626" t="s">
        <v>77</v>
      </c>
      <c r="AE626" t="s">
        <v>78</v>
      </c>
      <c r="AF626">
        <v>40</v>
      </c>
      <c r="AG626" s="3">
        <v>0.54166666666666663</v>
      </c>
      <c r="AH626" s="3">
        <v>0.91666666666666663</v>
      </c>
      <c r="AI626" s="4">
        <v>10.58</v>
      </c>
      <c r="AL626" t="s">
        <v>79</v>
      </c>
      <c r="AM626" t="s">
        <v>80</v>
      </c>
      <c r="AO626" t="s">
        <v>81</v>
      </c>
      <c r="AR626" t="s">
        <v>80</v>
      </c>
      <c r="AT626" t="s">
        <v>80</v>
      </c>
      <c r="AW626" t="s">
        <v>80</v>
      </c>
      <c r="AY626" t="s">
        <v>5273</v>
      </c>
      <c r="AZ626" t="s">
        <v>5274</v>
      </c>
      <c r="BA626" t="s">
        <v>303</v>
      </c>
      <c r="BB626">
        <v>93601</v>
      </c>
      <c r="BC626" t="s">
        <v>77</v>
      </c>
    </row>
    <row r="627" spans="1:55" x14ac:dyDescent="0.25">
      <c r="A627" t="s">
        <v>5154</v>
      </c>
      <c r="B627" s="1">
        <v>43403</v>
      </c>
      <c r="C627" t="s">
        <v>60</v>
      </c>
      <c r="D627" s="2">
        <v>43376.617407407408</v>
      </c>
      <c r="E627" t="s">
        <v>130</v>
      </c>
      <c r="F627" s="1">
        <v>43454</v>
      </c>
      <c r="G627" s="1">
        <v>43758</v>
      </c>
      <c r="H627" t="s">
        <v>5155</v>
      </c>
      <c r="J627" t="s">
        <v>5156</v>
      </c>
      <c r="K627" t="s">
        <v>1641</v>
      </c>
      <c r="L627" t="s">
        <v>5035</v>
      </c>
      <c r="M627" t="s">
        <v>147</v>
      </c>
      <c r="N627">
        <v>98004</v>
      </c>
      <c r="O627" t="s">
        <v>68</v>
      </c>
      <c r="Q627" t="s">
        <v>5036</v>
      </c>
      <c r="S627" t="s">
        <v>71</v>
      </c>
      <c r="T627" t="s">
        <v>149</v>
      </c>
      <c r="U627" t="s">
        <v>150</v>
      </c>
      <c r="V627" t="s">
        <v>151</v>
      </c>
      <c r="W627" t="s">
        <v>152</v>
      </c>
      <c r="X627" t="s">
        <v>153</v>
      </c>
      <c r="Y627" t="str">
        <f>"51-3022"</f>
        <v>51-3022</v>
      </c>
      <c r="Z627" t="s">
        <v>154</v>
      </c>
      <c r="AA627">
        <v>311712</v>
      </c>
      <c r="AB627">
        <v>415</v>
      </c>
      <c r="AC627">
        <v>413</v>
      </c>
      <c r="AD627" t="s">
        <v>77</v>
      </c>
      <c r="AE627" t="s">
        <v>78</v>
      </c>
      <c r="AF627">
        <v>40</v>
      </c>
      <c r="AG627" s="3">
        <v>0.25</v>
      </c>
      <c r="AH627" s="3">
        <v>0.91666666666666663</v>
      </c>
      <c r="AI627" s="4">
        <v>10.87</v>
      </c>
      <c r="AJ627">
        <v>16.309999999999999</v>
      </c>
      <c r="AL627" t="s">
        <v>79</v>
      </c>
      <c r="AM627" t="s">
        <v>80</v>
      </c>
      <c r="AO627" t="s">
        <v>81</v>
      </c>
      <c r="AR627" t="s">
        <v>80</v>
      </c>
      <c r="AT627" t="s">
        <v>80</v>
      </c>
      <c r="AW627" t="s">
        <v>80</v>
      </c>
      <c r="AY627" t="s">
        <v>5157</v>
      </c>
      <c r="AZ627" t="s">
        <v>5157</v>
      </c>
      <c r="BA627" t="s">
        <v>157</v>
      </c>
      <c r="BB627">
        <v>99576</v>
      </c>
      <c r="BC627" t="s">
        <v>77</v>
      </c>
    </row>
    <row r="628" spans="1:55" x14ac:dyDescent="0.25">
      <c r="A628" t="s">
        <v>4190</v>
      </c>
      <c r="B628" s="1">
        <v>43412</v>
      </c>
      <c r="C628" t="s">
        <v>60</v>
      </c>
      <c r="D628" s="2">
        <v>43391.005497685182</v>
      </c>
      <c r="E628" t="s">
        <v>61</v>
      </c>
      <c r="F628" s="1">
        <v>43481</v>
      </c>
      <c r="G628" s="1">
        <v>43785</v>
      </c>
      <c r="H628" t="s">
        <v>4191</v>
      </c>
      <c r="J628" t="s">
        <v>4192</v>
      </c>
      <c r="K628" t="s">
        <v>4193</v>
      </c>
      <c r="L628" t="s">
        <v>1197</v>
      </c>
      <c r="M628" t="s">
        <v>139</v>
      </c>
      <c r="N628">
        <v>28269</v>
      </c>
      <c r="O628" t="s">
        <v>68</v>
      </c>
      <c r="Q628" t="s">
        <v>4194</v>
      </c>
      <c r="S628" t="s">
        <v>71</v>
      </c>
      <c r="T628" t="s">
        <v>779</v>
      </c>
      <c r="U628" t="s">
        <v>807</v>
      </c>
      <c r="V628" t="s">
        <v>752</v>
      </c>
      <c r="W628" t="s">
        <v>753</v>
      </c>
      <c r="X628" t="s">
        <v>754</v>
      </c>
      <c r="Y628" t="str">
        <f>"37-3011"</f>
        <v>37-3011</v>
      </c>
      <c r="Z628" t="s">
        <v>454</v>
      </c>
      <c r="AA628">
        <v>561730</v>
      </c>
      <c r="AB628">
        <v>45</v>
      </c>
      <c r="AC628">
        <v>45</v>
      </c>
      <c r="AD628" t="s">
        <v>77</v>
      </c>
      <c r="AE628" t="s">
        <v>96</v>
      </c>
      <c r="AF628">
        <v>40</v>
      </c>
      <c r="AG628" s="3">
        <v>0.29166666666666669</v>
      </c>
      <c r="AH628" s="3">
        <v>0.66666666666666663</v>
      </c>
      <c r="AI628" s="4">
        <v>13.23</v>
      </c>
      <c r="AJ628">
        <v>19.850000000000001</v>
      </c>
      <c r="AL628" t="s">
        <v>79</v>
      </c>
      <c r="AM628" t="s">
        <v>80</v>
      </c>
      <c r="AO628" t="s">
        <v>81</v>
      </c>
      <c r="AR628" t="s">
        <v>80</v>
      </c>
      <c r="AT628" t="s">
        <v>80</v>
      </c>
      <c r="AW628" t="s">
        <v>80</v>
      </c>
      <c r="AY628" t="s">
        <v>1197</v>
      </c>
      <c r="AZ628" t="s">
        <v>1199</v>
      </c>
      <c r="BA628" t="s">
        <v>139</v>
      </c>
      <c r="BB628">
        <v>28269</v>
      </c>
      <c r="BC628" t="s">
        <v>77</v>
      </c>
    </row>
    <row r="629" spans="1:55" x14ac:dyDescent="0.25">
      <c r="A629" t="s">
        <v>6017</v>
      </c>
      <c r="B629" s="1">
        <v>43399</v>
      </c>
      <c r="C629" t="s">
        <v>60</v>
      </c>
      <c r="D629" s="2">
        <v>43376.51462962963</v>
      </c>
      <c r="E629" t="s">
        <v>61</v>
      </c>
      <c r="F629" s="1">
        <v>43466</v>
      </c>
      <c r="G629" s="1">
        <v>43769</v>
      </c>
      <c r="H629" t="s">
        <v>6018</v>
      </c>
      <c r="I629" t="s">
        <v>69</v>
      </c>
      <c r="J629" t="s">
        <v>6019</v>
      </c>
      <c r="L629" t="s">
        <v>6020</v>
      </c>
      <c r="M629" t="s">
        <v>119</v>
      </c>
      <c r="N629" t="s">
        <v>6021</v>
      </c>
      <c r="O629" t="s">
        <v>68</v>
      </c>
      <c r="P629" t="s">
        <v>69</v>
      </c>
      <c r="Q629" t="s">
        <v>6022</v>
      </c>
      <c r="S629" t="s">
        <v>71</v>
      </c>
      <c r="T629" t="s">
        <v>207</v>
      </c>
      <c r="U629" t="s">
        <v>208</v>
      </c>
      <c r="V629" t="s">
        <v>209</v>
      </c>
      <c r="W629" t="s">
        <v>90</v>
      </c>
      <c r="X629" t="s">
        <v>306</v>
      </c>
      <c r="Y629" t="str">
        <f>"35-3022"</f>
        <v>35-3022</v>
      </c>
      <c r="Z629" t="s">
        <v>307</v>
      </c>
      <c r="AA629">
        <v>713990</v>
      </c>
      <c r="AB629">
        <v>28</v>
      </c>
      <c r="AC629">
        <v>28</v>
      </c>
      <c r="AD629" t="s">
        <v>77</v>
      </c>
      <c r="AE629" t="s">
        <v>78</v>
      </c>
      <c r="AF629">
        <v>40</v>
      </c>
      <c r="AG629" s="3">
        <v>0.54166666666666663</v>
      </c>
      <c r="AH629" s="3">
        <v>0.91666666666666663</v>
      </c>
      <c r="AI629" s="5">
        <v>352</v>
      </c>
      <c r="AL629" t="s">
        <v>79</v>
      </c>
      <c r="AM629" t="s">
        <v>80</v>
      </c>
      <c r="AO629" t="s">
        <v>81</v>
      </c>
      <c r="AR629" t="s">
        <v>80</v>
      </c>
      <c r="AT629" t="s">
        <v>80</v>
      </c>
      <c r="AW629" t="s">
        <v>80</v>
      </c>
      <c r="AY629" t="s">
        <v>2897</v>
      </c>
      <c r="AZ629" t="s">
        <v>6023</v>
      </c>
      <c r="BA629" t="s">
        <v>119</v>
      </c>
      <c r="BB629">
        <v>34610</v>
      </c>
      <c r="BC629" t="s">
        <v>77</v>
      </c>
    </row>
    <row r="630" spans="1:55" x14ac:dyDescent="0.25">
      <c r="A630" t="s">
        <v>6164</v>
      </c>
      <c r="B630" s="1">
        <v>43405</v>
      </c>
      <c r="C630" t="s">
        <v>60</v>
      </c>
      <c r="D630" s="2">
        <v>43376.532824074071</v>
      </c>
      <c r="E630" t="s">
        <v>61</v>
      </c>
      <c r="F630" s="1">
        <v>43466</v>
      </c>
      <c r="G630" s="1">
        <v>43769</v>
      </c>
      <c r="H630" t="s">
        <v>6165</v>
      </c>
      <c r="J630" t="s">
        <v>6166</v>
      </c>
      <c r="K630" t="s">
        <v>6167</v>
      </c>
      <c r="L630" t="s">
        <v>6168</v>
      </c>
      <c r="M630" t="s">
        <v>119</v>
      </c>
      <c r="N630">
        <v>34610</v>
      </c>
      <c r="O630" t="s">
        <v>68</v>
      </c>
      <c r="P630" t="s">
        <v>69</v>
      </c>
      <c r="Q630" t="s">
        <v>6169</v>
      </c>
      <c r="S630" t="s">
        <v>71</v>
      </c>
      <c r="T630" t="s">
        <v>207</v>
      </c>
      <c r="U630" t="s">
        <v>208</v>
      </c>
      <c r="V630" t="s">
        <v>209</v>
      </c>
      <c r="W630" t="s">
        <v>90</v>
      </c>
      <c r="X630" t="s">
        <v>306</v>
      </c>
      <c r="Y630" t="str">
        <f>"35-3022"</f>
        <v>35-3022</v>
      </c>
      <c r="Z630" t="s">
        <v>307</v>
      </c>
      <c r="AA630">
        <v>713990</v>
      </c>
      <c r="AB630">
        <v>30</v>
      </c>
      <c r="AC630">
        <v>30</v>
      </c>
      <c r="AD630" t="s">
        <v>77</v>
      </c>
      <c r="AE630" t="s">
        <v>78</v>
      </c>
      <c r="AF630">
        <v>40</v>
      </c>
      <c r="AG630" s="3">
        <v>0.54166666666666663</v>
      </c>
      <c r="AH630" s="3">
        <v>0.91666666666666663</v>
      </c>
      <c r="AI630" s="5">
        <v>352</v>
      </c>
      <c r="AL630" t="s">
        <v>79</v>
      </c>
      <c r="AM630" t="s">
        <v>80</v>
      </c>
      <c r="AO630" t="s">
        <v>81</v>
      </c>
      <c r="AR630" t="s">
        <v>80</v>
      </c>
      <c r="AT630" t="s">
        <v>80</v>
      </c>
      <c r="AW630" t="s">
        <v>80</v>
      </c>
      <c r="AY630" t="s">
        <v>2897</v>
      </c>
      <c r="AZ630" t="s">
        <v>6023</v>
      </c>
      <c r="BA630" t="s">
        <v>119</v>
      </c>
      <c r="BB630">
        <v>34610</v>
      </c>
      <c r="BC630" t="s">
        <v>77</v>
      </c>
    </row>
    <row r="631" spans="1:55" x14ac:dyDescent="0.25">
      <c r="A631" t="s">
        <v>8084</v>
      </c>
      <c r="B631" s="1">
        <v>43437</v>
      </c>
      <c r="C631" t="s">
        <v>60</v>
      </c>
      <c r="D631" s="2">
        <v>43407.007037037038</v>
      </c>
      <c r="E631" t="s">
        <v>61</v>
      </c>
      <c r="F631" s="1">
        <v>43497</v>
      </c>
      <c r="G631" s="1">
        <v>43796</v>
      </c>
      <c r="H631" t="s">
        <v>8085</v>
      </c>
      <c r="J631" t="s">
        <v>8086</v>
      </c>
      <c r="L631" t="s">
        <v>665</v>
      </c>
      <c r="M631" t="s">
        <v>90</v>
      </c>
      <c r="N631">
        <v>78702</v>
      </c>
      <c r="O631" t="s">
        <v>68</v>
      </c>
      <c r="Q631" t="s">
        <v>8087</v>
      </c>
      <c r="S631" t="s">
        <v>71</v>
      </c>
      <c r="T631" t="s">
        <v>1251</v>
      </c>
      <c r="U631" t="s">
        <v>817</v>
      </c>
      <c r="V631" t="s">
        <v>640</v>
      </c>
      <c r="W631" t="s">
        <v>90</v>
      </c>
      <c r="X631" t="s">
        <v>95</v>
      </c>
      <c r="Y631" t="str">
        <f>"47-2061"</f>
        <v>47-2061</v>
      </c>
      <c r="Z631" t="s">
        <v>92</v>
      </c>
      <c r="AA631">
        <v>423710</v>
      </c>
      <c r="AB631">
        <v>24</v>
      </c>
      <c r="AC631">
        <v>24</v>
      </c>
      <c r="AD631" t="s">
        <v>77</v>
      </c>
      <c r="AE631" t="s">
        <v>96</v>
      </c>
      <c r="AF631">
        <v>40</v>
      </c>
      <c r="AG631" s="3">
        <v>0.29166666666666669</v>
      </c>
      <c r="AH631" s="3">
        <v>0.66666666666666663</v>
      </c>
      <c r="AI631" s="4">
        <v>15.07</v>
      </c>
      <c r="AJ631">
        <v>22.61</v>
      </c>
      <c r="AL631" t="s">
        <v>79</v>
      </c>
      <c r="AM631" t="s">
        <v>80</v>
      </c>
      <c r="AO631" t="s">
        <v>81</v>
      </c>
      <c r="AR631" t="s">
        <v>80</v>
      </c>
      <c r="AT631" t="s">
        <v>80</v>
      </c>
      <c r="AW631" t="s">
        <v>80</v>
      </c>
      <c r="AY631" t="s">
        <v>665</v>
      </c>
      <c r="AZ631" t="s">
        <v>867</v>
      </c>
      <c r="BA631" t="s">
        <v>90</v>
      </c>
      <c r="BB631">
        <v>78702</v>
      </c>
      <c r="BC631" t="s">
        <v>77</v>
      </c>
    </row>
    <row r="632" spans="1:55" x14ac:dyDescent="0.25">
      <c r="A632" t="s">
        <v>4143</v>
      </c>
      <c r="B632" s="1">
        <v>43409</v>
      </c>
      <c r="C632" t="s">
        <v>60</v>
      </c>
      <c r="D632" s="2">
        <v>43376.483530092592</v>
      </c>
      <c r="E632" t="s">
        <v>61</v>
      </c>
      <c r="F632" s="1">
        <v>43466</v>
      </c>
      <c r="G632" s="1">
        <v>43770</v>
      </c>
      <c r="H632" t="s">
        <v>4144</v>
      </c>
      <c r="J632" t="s">
        <v>4145</v>
      </c>
      <c r="L632" t="s">
        <v>4146</v>
      </c>
      <c r="M632" t="s">
        <v>303</v>
      </c>
      <c r="N632">
        <v>91342</v>
      </c>
      <c r="O632" t="s">
        <v>68</v>
      </c>
      <c r="Q632" t="s">
        <v>4147</v>
      </c>
      <c r="S632" t="s">
        <v>71</v>
      </c>
      <c r="T632" t="s">
        <v>1762</v>
      </c>
      <c r="U632" t="s">
        <v>1763</v>
      </c>
      <c r="V632" t="s">
        <v>1764</v>
      </c>
      <c r="W632" t="s">
        <v>303</v>
      </c>
      <c r="X632" t="s">
        <v>604</v>
      </c>
      <c r="Y632" t="str">
        <f>"39-2021"</f>
        <v>39-2021</v>
      </c>
      <c r="Z632" t="s">
        <v>338</v>
      </c>
      <c r="AA632">
        <v>711219</v>
      </c>
      <c r="AB632">
        <v>7</v>
      </c>
      <c r="AC632">
        <v>7</v>
      </c>
      <c r="AD632" t="s">
        <v>77</v>
      </c>
      <c r="AE632" t="s">
        <v>96</v>
      </c>
      <c r="AF632">
        <v>40</v>
      </c>
      <c r="AG632" s="3">
        <v>0.33333333333333331</v>
      </c>
      <c r="AH632" s="3">
        <v>0.75</v>
      </c>
      <c r="AI632" s="4">
        <v>15.15</v>
      </c>
      <c r="AJ632">
        <v>22.73</v>
      </c>
      <c r="AK632">
        <v>22.73</v>
      </c>
      <c r="AL632" t="s">
        <v>79</v>
      </c>
      <c r="AM632" t="s">
        <v>80</v>
      </c>
      <c r="AO632" t="s">
        <v>81</v>
      </c>
      <c r="AP632" t="s">
        <v>69</v>
      </c>
      <c r="AQ632" t="s">
        <v>69</v>
      </c>
      <c r="AR632" t="s">
        <v>80</v>
      </c>
      <c r="AT632" t="s">
        <v>80</v>
      </c>
      <c r="AW632" t="s">
        <v>71</v>
      </c>
      <c r="AX632">
        <v>1</v>
      </c>
      <c r="AY632" t="s">
        <v>605</v>
      </c>
      <c r="AZ632" t="s">
        <v>606</v>
      </c>
      <c r="BA632" t="s">
        <v>303</v>
      </c>
      <c r="BB632">
        <v>92274</v>
      </c>
      <c r="BC632" t="s">
        <v>77</v>
      </c>
    </row>
    <row r="633" spans="1:55" x14ac:dyDescent="0.25">
      <c r="A633" t="s">
        <v>4646</v>
      </c>
      <c r="B633" s="1">
        <v>43438</v>
      </c>
      <c r="C633" t="s">
        <v>60</v>
      </c>
      <c r="D633" s="2">
        <v>43407.006354166668</v>
      </c>
      <c r="E633" t="s">
        <v>61</v>
      </c>
      <c r="F633" s="1">
        <v>43497</v>
      </c>
      <c r="G633" s="1">
        <v>43798</v>
      </c>
      <c r="H633" t="s">
        <v>4647</v>
      </c>
      <c r="J633" t="s">
        <v>4648</v>
      </c>
      <c r="L633" t="s">
        <v>1372</v>
      </c>
      <c r="M633" t="s">
        <v>90</v>
      </c>
      <c r="N633">
        <v>77833</v>
      </c>
      <c r="O633" t="s">
        <v>68</v>
      </c>
      <c r="Q633" t="s">
        <v>4649</v>
      </c>
      <c r="S633" t="s">
        <v>71</v>
      </c>
      <c r="T633" t="s">
        <v>1251</v>
      </c>
      <c r="U633" t="s">
        <v>817</v>
      </c>
      <c r="V633" t="s">
        <v>640</v>
      </c>
      <c r="W633" t="s">
        <v>90</v>
      </c>
      <c r="X633" t="s">
        <v>754</v>
      </c>
      <c r="Y633" t="str">
        <f>"37-3011"</f>
        <v>37-3011</v>
      </c>
      <c r="Z633" t="s">
        <v>454</v>
      </c>
      <c r="AA633">
        <v>561730</v>
      </c>
      <c r="AB633">
        <v>10</v>
      </c>
      <c r="AC633">
        <v>10</v>
      </c>
      <c r="AD633" t="s">
        <v>77</v>
      </c>
      <c r="AE633" t="s">
        <v>96</v>
      </c>
      <c r="AF633">
        <v>40</v>
      </c>
      <c r="AG633" s="3">
        <v>0.33333333333333331</v>
      </c>
      <c r="AH633" s="3">
        <v>0.70833333333333337</v>
      </c>
      <c r="AI633" s="4">
        <v>13.3</v>
      </c>
      <c r="AJ633">
        <v>19.95</v>
      </c>
      <c r="AL633" t="s">
        <v>79</v>
      </c>
      <c r="AM633" t="s">
        <v>80</v>
      </c>
      <c r="AO633" t="s">
        <v>81</v>
      </c>
      <c r="AR633" t="s">
        <v>80</v>
      </c>
      <c r="AT633" t="s">
        <v>80</v>
      </c>
      <c r="AW633" t="s">
        <v>71</v>
      </c>
      <c r="AX633">
        <v>1</v>
      </c>
      <c r="AY633" t="s">
        <v>1372</v>
      </c>
      <c r="AZ633" t="s">
        <v>595</v>
      </c>
      <c r="BA633" t="s">
        <v>90</v>
      </c>
      <c r="BB633">
        <v>77833</v>
      </c>
      <c r="BC633" t="s">
        <v>77</v>
      </c>
    </row>
    <row r="634" spans="1:55" x14ac:dyDescent="0.25">
      <c r="A634" t="s">
        <v>1368</v>
      </c>
      <c r="B634" s="1">
        <v>43454</v>
      </c>
      <c r="C634" t="s">
        <v>60</v>
      </c>
      <c r="D634" s="2">
        <v>43410.29550925926</v>
      </c>
      <c r="E634" t="s">
        <v>61</v>
      </c>
      <c r="F634" s="1">
        <v>43497</v>
      </c>
      <c r="G634" s="1">
        <v>43769</v>
      </c>
      <c r="H634" t="s">
        <v>1369</v>
      </c>
      <c r="J634" t="s">
        <v>1370</v>
      </c>
      <c r="K634" t="s">
        <v>1371</v>
      </c>
      <c r="L634" t="s">
        <v>1372</v>
      </c>
      <c r="M634" t="s">
        <v>90</v>
      </c>
      <c r="N634">
        <v>77834</v>
      </c>
      <c r="O634" t="s">
        <v>68</v>
      </c>
      <c r="Q634" t="s">
        <v>1373</v>
      </c>
      <c r="S634" t="s">
        <v>71</v>
      </c>
      <c r="T634" t="s">
        <v>1374</v>
      </c>
      <c r="U634" t="s">
        <v>1375</v>
      </c>
      <c r="V634" t="s">
        <v>1376</v>
      </c>
      <c r="W634" t="s">
        <v>90</v>
      </c>
      <c r="X634" t="s">
        <v>1377</v>
      </c>
      <c r="Y634" t="str">
        <f>"37-3011"</f>
        <v>37-3011</v>
      </c>
      <c r="Z634" t="s">
        <v>454</v>
      </c>
      <c r="AA634">
        <v>561730</v>
      </c>
      <c r="AB634">
        <v>31</v>
      </c>
      <c r="AC634">
        <v>31</v>
      </c>
      <c r="AD634" t="s">
        <v>77</v>
      </c>
      <c r="AE634" t="s">
        <v>96</v>
      </c>
      <c r="AF634">
        <v>40</v>
      </c>
      <c r="AG634" s="3">
        <v>0.29166666666666669</v>
      </c>
      <c r="AH634" s="3">
        <v>0.66666666666666663</v>
      </c>
      <c r="AI634" s="4">
        <v>13.3</v>
      </c>
      <c r="AL634" t="s">
        <v>79</v>
      </c>
      <c r="AM634" t="s">
        <v>80</v>
      </c>
      <c r="AO634" t="s">
        <v>81</v>
      </c>
      <c r="AR634" t="s">
        <v>80</v>
      </c>
      <c r="AT634" t="s">
        <v>80</v>
      </c>
      <c r="AW634" t="s">
        <v>80</v>
      </c>
      <c r="AY634" t="s">
        <v>1372</v>
      </c>
      <c r="AZ634" t="s">
        <v>595</v>
      </c>
      <c r="BA634" t="s">
        <v>90</v>
      </c>
      <c r="BB634">
        <v>77834</v>
      </c>
      <c r="BC634" t="s">
        <v>77</v>
      </c>
    </row>
    <row r="635" spans="1:55" x14ac:dyDescent="0.25">
      <c r="A635" t="s">
        <v>279</v>
      </c>
      <c r="B635" s="1">
        <v>43404</v>
      </c>
      <c r="C635" t="s">
        <v>60</v>
      </c>
      <c r="D635" s="2">
        <v>43376.000821759262</v>
      </c>
      <c r="E635" t="s">
        <v>61</v>
      </c>
      <c r="F635" s="1">
        <v>43466</v>
      </c>
      <c r="G635" s="1">
        <v>43631</v>
      </c>
      <c r="H635" t="s">
        <v>280</v>
      </c>
      <c r="I635" t="s">
        <v>69</v>
      </c>
      <c r="J635" t="s">
        <v>281</v>
      </c>
      <c r="K635" t="s">
        <v>69</v>
      </c>
      <c r="L635" t="s">
        <v>282</v>
      </c>
      <c r="M635" t="s">
        <v>99</v>
      </c>
      <c r="N635">
        <v>70515</v>
      </c>
      <c r="O635" t="s">
        <v>68</v>
      </c>
      <c r="P635" t="s">
        <v>69</v>
      </c>
      <c r="Q635" t="s">
        <v>283</v>
      </c>
      <c r="S635" t="s">
        <v>71</v>
      </c>
      <c r="T635" t="s">
        <v>284</v>
      </c>
      <c r="U635" t="s">
        <v>285</v>
      </c>
      <c r="V635" t="s">
        <v>286</v>
      </c>
      <c r="W635" t="s">
        <v>99</v>
      </c>
      <c r="X635" t="s">
        <v>287</v>
      </c>
      <c r="Y635" t="str">
        <f>"51-3022"</f>
        <v>51-3022</v>
      </c>
      <c r="Z635" t="s">
        <v>154</v>
      </c>
      <c r="AA635">
        <v>424460</v>
      </c>
      <c r="AB635">
        <v>80</v>
      </c>
      <c r="AC635">
        <v>80</v>
      </c>
      <c r="AD635" t="s">
        <v>77</v>
      </c>
      <c r="AE635" t="s">
        <v>78</v>
      </c>
      <c r="AF635">
        <v>35</v>
      </c>
      <c r="AG635" s="3">
        <v>0.20833333333333334</v>
      </c>
      <c r="AH635" s="3">
        <v>0.58333333333333337</v>
      </c>
      <c r="AI635" s="4">
        <v>8.33</v>
      </c>
      <c r="AJ635">
        <v>12.5</v>
      </c>
      <c r="AL635" t="s">
        <v>79</v>
      </c>
      <c r="AM635" t="s">
        <v>80</v>
      </c>
      <c r="AO635" t="s">
        <v>81</v>
      </c>
      <c r="AP635" t="s">
        <v>69</v>
      </c>
      <c r="AQ635" t="s">
        <v>69</v>
      </c>
      <c r="AR635" t="s">
        <v>80</v>
      </c>
      <c r="AT635" t="s">
        <v>80</v>
      </c>
      <c r="AW635" t="s">
        <v>80</v>
      </c>
      <c r="AY635" t="s">
        <v>282</v>
      </c>
      <c r="AZ635" t="s">
        <v>288</v>
      </c>
      <c r="BA635" t="s">
        <v>99</v>
      </c>
      <c r="BB635">
        <v>70515</v>
      </c>
      <c r="BC635" t="s">
        <v>83</v>
      </c>
    </row>
    <row r="636" spans="1:55" x14ac:dyDescent="0.25">
      <c r="A636" t="s">
        <v>5958</v>
      </c>
      <c r="B636" s="1">
        <v>43403</v>
      </c>
      <c r="C636" t="s">
        <v>60</v>
      </c>
      <c r="D636" s="2">
        <v>43376.69976851852</v>
      </c>
      <c r="E636" t="s">
        <v>61</v>
      </c>
      <c r="F636" s="1">
        <v>43466</v>
      </c>
      <c r="G636" s="1">
        <v>43769</v>
      </c>
      <c r="H636" t="s">
        <v>5959</v>
      </c>
      <c r="I636" t="s">
        <v>5960</v>
      </c>
      <c r="J636" t="s">
        <v>5961</v>
      </c>
      <c r="L636" t="s">
        <v>625</v>
      </c>
      <c r="M636" t="s">
        <v>626</v>
      </c>
      <c r="N636">
        <v>53965</v>
      </c>
      <c r="O636" t="s">
        <v>68</v>
      </c>
      <c r="Q636" t="s">
        <v>5962</v>
      </c>
      <c r="S636" t="s">
        <v>71</v>
      </c>
      <c r="T636" t="s">
        <v>628</v>
      </c>
      <c r="U636" t="s">
        <v>629</v>
      </c>
      <c r="V636" t="s">
        <v>630</v>
      </c>
      <c r="W636" t="s">
        <v>119</v>
      </c>
      <c r="X636" t="s">
        <v>2104</v>
      </c>
      <c r="Y636" t="str">
        <f>"33-9092"</f>
        <v>33-9092</v>
      </c>
      <c r="Z636" t="s">
        <v>1719</v>
      </c>
      <c r="AA636">
        <v>721110</v>
      </c>
      <c r="AB636">
        <v>20</v>
      </c>
      <c r="AC636">
        <v>20</v>
      </c>
      <c r="AD636" t="s">
        <v>77</v>
      </c>
      <c r="AE636" t="s">
        <v>96</v>
      </c>
      <c r="AF636">
        <v>35</v>
      </c>
      <c r="AG636" s="3">
        <v>0.375</v>
      </c>
      <c r="AH636" s="3">
        <v>0.83333333333333337</v>
      </c>
      <c r="AI636" s="4">
        <v>9.09</v>
      </c>
      <c r="AJ636">
        <v>13.64</v>
      </c>
      <c r="AK636">
        <v>18</v>
      </c>
      <c r="AL636" t="s">
        <v>79</v>
      </c>
      <c r="AM636" t="s">
        <v>80</v>
      </c>
      <c r="AO636" t="s">
        <v>81</v>
      </c>
      <c r="AR636" t="s">
        <v>80</v>
      </c>
      <c r="AT636" t="s">
        <v>80</v>
      </c>
      <c r="AW636" t="s">
        <v>80</v>
      </c>
      <c r="AY636" t="s">
        <v>3953</v>
      </c>
      <c r="AZ636" t="s">
        <v>1318</v>
      </c>
      <c r="BA636" t="s">
        <v>626</v>
      </c>
      <c r="BB636">
        <v>53965</v>
      </c>
      <c r="BC636" t="s">
        <v>83</v>
      </c>
    </row>
    <row r="637" spans="1:55" x14ac:dyDescent="0.25">
      <c r="A637" t="s">
        <v>8197</v>
      </c>
      <c r="B637" s="1">
        <v>43438</v>
      </c>
      <c r="C637" t="s">
        <v>60</v>
      </c>
      <c r="D637" s="2">
        <v>43403.043761574074</v>
      </c>
      <c r="E637" t="s">
        <v>61</v>
      </c>
      <c r="F637" s="1">
        <v>43493</v>
      </c>
      <c r="G637" s="1">
        <v>43770</v>
      </c>
      <c r="H637" t="s">
        <v>5611</v>
      </c>
      <c r="J637" t="s">
        <v>5612</v>
      </c>
      <c r="L637" t="s">
        <v>216</v>
      </c>
      <c r="M637" t="s">
        <v>90</v>
      </c>
      <c r="N637">
        <v>75220</v>
      </c>
      <c r="O637" t="s">
        <v>68</v>
      </c>
      <c r="Q637" t="s">
        <v>5613</v>
      </c>
      <c r="S637" t="s">
        <v>71</v>
      </c>
      <c r="T637" t="s">
        <v>724</v>
      </c>
      <c r="U637" t="s">
        <v>471</v>
      </c>
      <c r="V637" t="s">
        <v>557</v>
      </c>
      <c r="W637" t="s">
        <v>90</v>
      </c>
      <c r="X637" t="s">
        <v>754</v>
      </c>
      <c r="Y637" t="str">
        <f>"37-3011"</f>
        <v>37-3011</v>
      </c>
      <c r="Z637" t="s">
        <v>454</v>
      </c>
      <c r="AA637">
        <v>561730</v>
      </c>
      <c r="AB637">
        <v>16</v>
      </c>
      <c r="AC637">
        <v>16</v>
      </c>
      <c r="AD637" t="s">
        <v>77</v>
      </c>
      <c r="AE637" t="s">
        <v>96</v>
      </c>
      <c r="AF637">
        <v>35</v>
      </c>
      <c r="AG637" s="3">
        <v>0.28125</v>
      </c>
      <c r="AH637" s="3">
        <v>0.65625</v>
      </c>
      <c r="AI637" s="4">
        <v>12.92</v>
      </c>
      <c r="AJ637">
        <v>19.38</v>
      </c>
      <c r="AL637" t="s">
        <v>79</v>
      </c>
      <c r="AM637" t="s">
        <v>80</v>
      </c>
      <c r="AO637" t="s">
        <v>81</v>
      </c>
      <c r="AR637" t="s">
        <v>80</v>
      </c>
      <c r="AT637" t="s">
        <v>80</v>
      </c>
      <c r="AW637" t="s">
        <v>80</v>
      </c>
      <c r="AY637" t="s">
        <v>7231</v>
      </c>
      <c r="AZ637" t="s">
        <v>2446</v>
      </c>
      <c r="BA637" t="s">
        <v>354</v>
      </c>
      <c r="BB637">
        <v>73013</v>
      </c>
      <c r="BC637" t="s">
        <v>77</v>
      </c>
    </row>
    <row r="638" spans="1:55" x14ac:dyDescent="0.25">
      <c r="A638" t="s">
        <v>5610</v>
      </c>
      <c r="B638" s="1">
        <v>43438</v>
      </c>
      <c r="C638" t="s">
        <v>60</v>
      </c>
      <c r="D638" s="2">
        <v>43403.03979166667</v>
      </c>
      <c r="E638" t="s">
        <v>757</v>
      </c>
      <c r="F638" s="1">
        <v>43493</v>
      </c>
      <c r="G638" s="1">
        <v>43797</v>
      </c>
      <c r="H638" t="s">
        <v>5611</v>
      </c>
      <c r="J638" t="s">
        <v>5612</v>
      </c>
      <c r="L638" t="s">
        <v>216</v>
      </c>
      <c r="M638" t="s">
        <v>90</v>
      </c>
      <c r="N638">
        <v>75220</v>
      </c>
      <c r="O638" t="s">
        <v>68</v>
      </c>
      <c r="Q638" t="s">
        <v>5613</v>
      </c>
      <c r="S638" t="s">
        <v>71</v>
      </c>
      <c r="T638" t="s">
        <v>724</v>
      </c>
      <c r="U638" t="s">
        <v>471</v>
      </c>
      <c r="V638" t="s">
        <v>557</v>
      </c>
      <c r="W638" t="s">
        <v>90</v>
      </c>
      <c r="X638" t="s">
        <v>754</v>
      </c>
      <c r="Y638" t="str">
        <f>"37-3011"</f>
        <v>37-3011</v>
      </c>
      <c r="Z638" t="s">
        <v>454</v>
      </c>
      <c r="AA638">
        <v>561730</v>
      </c>
      <c r="AB638">
        <v>50</v>
      </c>
      <c r="AC638">
        <v>50</v>
      </c>
      <c r="AD638" t="s">
        <v>77</v>
      </c>
      <c r="AE638" t="s">
        <v>96</v>
      </c>
      <c r="AF638">
        <v>35</v>
      </c>
      <c r="AG638" s="3">
        <v>0.28125</v>
      </c>
      <c r="AH638" s="3">
        <v>0.65625</v>
      </c>
      <c r="AI638" s="4">
        <v>13.94</v>
      </c>
      <c r="AJ638">
        <v>20.91</v>
      </c>
      <c r="AL638" t="s">
        <v>79</v>
      </c>
      <c r="AM638" t="s">
        <v>80</v>
      </c>
      <c r="AO638" t="s">
        <v>81</v>
      </c>
      <c r="AR638" t="s">
        <v>80</v>
      </c>
      <c r="AT638" t="s">
        <v>80</v>
      </c>
      <c r="AW638" t="s">
        <v>80</v>
      </c>
      <c r="AY638" t="s">
        <v>216</v>
      </c>
      <c r="AZ638" t="s">
        <v>216</v>
      </c>
      <c r="BA638" t="s">
        <v>90</v>
      </c>
      <c r="BB638">
        <v>75220</v>
      </c>
      <c r="BC638" t="s">
        <v>77</v>
      </c>
    </row>
    <row r="639" spans="1:55" x14ac:dyDescent="0.25">
      <c r="A639" t="s">
        <v>8314</v>
      </c>
      <c r="B639" s="1">
        <v>43452</v>
      </c>
      <c r="C639" t="s">
        <v>60</v>
      </c>
      <c r="D639" s="2">
        <v>43421.000659722224</v>
      </c>
      <c r="E639" t="s">
        <v>85</v>
      </c>
      <c r="H639" t="s">
        <v>8315</v>
      </c>
      <c r="J639" t="s">
        <v>8316</v>
      </c>
      <c r="K639" t="s">
        <v>8317</v>
      </c>
      <c r="L639" t="s">
        <v>4462</v>
      </c>
      <c r="M639" t="s">
        <v>324</v>
      </c>
      <c r="N639">
        <v>72223</v>
      </c>
      <c r="O639" t="s">
        <v>68</v>
      </c>
      <c r="Q639" t="s">
        <v>8318</v>
      </c>
      <c r="S639" t="s">
        <v>71</v>
      </c>
      <c r="T639" t="s">
        <v>793</v>
      </c>
      <c r="U639" t="s">
        <v>1336</v>
      </c>
      <c r="V639" t="s">
        <v>184</v>
      </c>
      <c r="W639" t="s">
        <v>90</v>
      </c>
      <c r="X639" t="s">
        <v>754</v>
      </c>
      <c r="Y639" t="str">
        <f>"37-3011"</f>
        <v>37-3011</v>
      </c>
      <c r="Z639" t="s">
        <v>454</v>
      </c>
      <c r="AA639">
        <v>561730</v>
      </c>
      <c r="AB639">
        <v>15</v>
      </c>
      <c r="AD639" t="s">
        <v>77</v>
      </c>
      <c r="AE639" t="s">
        <v>96</v>
      </c>
      <c r="AF639">
        <v>40</v>
      </c>
      <c r="AG639" s="3">
        <v>0.33333333333333331</v>
      </c>
      <c r="AH639" s="3">
        <v>0.70833333333333337</v>
      </c>
      <c r="AI639" s="4">
        <v>11.86</v>
      </c>
      <c r="AJ639">
        <v>17.79</v>
      </c>
      <c r="AK639">
        <v>21</v>
      </c>
      <c r="AL639" t="s">
        <v>79</v>
      </c>
      <c r="AM639" t="s">
        <v>80</v>
      </c>
      <c r="AO639" t="s">
        <v>81</v>
      </c>
      <c r="AR639" t="s">
        <v>80</v>
      </c>
      <c r="AT639" t="s">
        <v>80</v>
      </c>
      <c r="AW639" t="s">
        <v>80</v>
      </c>
      <c r="AY639" t="s">
        <v>4462</v>
      </c>
      <c r="AZ639" t="s">
        <v>4464</v>
      </c>
      <c r="BA639" t="s">
        <v>324</v>
      </c>
      <c r="BB639">
        <v>72223</v>
      </c>
      <c r="BC639" t="s">
        <v>77</v>
      </c>
    </row>
    <row r="640" spans="1:55" x14ac:dyDescent="0.25">
      <c r="A640" t="s">
        <v>7088</v>
      </c>
      <c r="B640" s="1">
        <v>43424</v>
      </c>
      <c r="C640" t="s">
        <v>60</v>
      </c>
      <c r="D640" s="2">
        <v>43390.558854166666</v>
      </c>
      <c r="E640" t="s">
        <v>115</v>
      </c>
      <c r="H640" t="s">
        <v>3607</v>
      </c>
      <c r="J640" t="s">
        <v>3608</v>
      </c>
      <c r="L640" t="s">
        <v>3609</v>
      </c>
      <c r="M640" t="s">
        <v>99</v>
      </c>
      <c r="N640">
        <v>71078</v>
      </c>
      <c r="O640" t="s">
        <v>68</v>
      </c>
      <c r="Q640" t="s">
        <v>3610</v>
      </c>
      <c r="S640" t="s">
        <v>71</v>
      </c>
      <c r="T640" t="s">
        <v>3611</v>
      </c>
      <c r="U640" t="s">
        <v>3612</v>
      </c>
      <c r="V640" t="s">
        <v>1673</v>
      </c>
      <c r="W640" t="s">
        <v>324</v>
      </c>
      <c r="X640" t="s">
        <v>254</v>
      </c>
      <c r="Y640" t="str">
        <f>"45-4011"</f>
        <v>45-4011</v>
      </c>
      <c r="Z640" t="s">
        <v>242</v>
      </c>
      <c r="AA640">
        <v>115310</v>
      </c>
      <c r="AB640">
        <v>150</v>
      </c>
      <c r="AD640" t="s">
        <v>77</v>
      </c>
      <c r="AE640" t="s">
        <v>78</v>
      </c>
      <c r="AF640">
        <v>40</v>
      </c>
      <c r="AG640" s="3">
        <v>0.29166666666666669</v>
      </c>
      <c r="AH640" s="3">
        <v>0.66666666666666663</v>
      </c>
      <c r="AI640" s="4">
        <v>15.06</v>
      </c>
      <c r="AL640" t="s">
        <v>79</v>
      </c>
      <c r="AM640" t="s">
        <v>80</v>
      </c>
      <c r="AO640" t="s">
        <v>81</v>
      </c>
      <c r="AR640" t="s">
        <v>80</v>
      </c>
      <c r="AT640" t="s">
        <v>80</v>
      </c>
      <c r="AW640" t="s">
        <v>80</v>
      </c>
      <c r="AY640" t="s">
        <v>3609</v>
      </c>
      <c r="AZ640" t="s">
        <v>1734</v>
      </c>
      <c r="BA640" t="s">
        <v>99</v>
      </c>
      <c r="BB640">
        <v>71078</v>
      </c>
      <c r="BC640" t="s">
        <v>77</v>
      </c>
    </row>
    <row r="641" spans="1:55" x14ac:dyDescent="0.25">
      <c r="A641" t="s">
        <v>6959</v>
      </c>
      <c r="B641" s="1">
        <v>43410</v>
      </c>
      <c r="C641" t="s">
        <v>60</v>
      </c>
      <c r="D641" s="2">
        <v>43376.345752314817</v>
      </c>
      <c r="E641" t="s">
        <v>61</v>
      </c>
      <c r="F641" s="1">
        <v>43466</v>
      </c>
      <c r="G641" s="1">
        <v>43738</v>
      </c>
      <c r="H641" t="s">
        <v>6960</v>
      </c>
      <c r="J641" t="s">
        <v>6895</v>
      </c>
      <c r="K641" t="s">
        <v>6896</v>
      </c>
      <c r="L641" t="s">
        <v>5806</v>
      </c>
      <c r="M641" t="s">
        <v>592</v>
      </c>
      <c r="N641">
        <v>37033</v>
      </c>
      <c r="O641" t="s">
        <v>68</v>
      </c>
      <c r="Q641" t="s">
        <v>6897</v>
      </c>
      <c r="S641" t="s">
        <v>71</v>
      </c>
      <c r="T641" t="s">
        <v>750</v>
      </c>
      <c r="U641" t="s">
        <v>2416</v>
      </c>
      <c r="V641" t="s">
        <v>803</v>
      </c>
      <c r="W641" t="s">
        <v>753</v>
      </c>
      <c r="X641" t="s">
        <v>6898</v>
      </c>
      <c r="Y641" t="str">
        <f>"27-1023"</f>
        <v>27-1023</v>
      </c>
      <c r="Z641" t="s">
        <v>6899</v>
      </c>
      <c r="AA641">
        <v>321999</v>
      </c>
      <c r="AB641">
        <v>14</v>
      </c>
      <c r="AC641">
        <v>14</v>
      </c>
      <c r="AD641" t="s">
        <v>77</v>
      </c>
      <c r="AE641" t="s">
        <v>78</v>
      </c>
      <c r="AF641">
        <v>40</v>
      </c>
      <c r="AG641" s="3">
        <v>0.29166666666666669</v>
      </c>
      <c r="AH641" s="3">
        <v>0.64583333333333337</v>
      </c>
      <c r="AI641" s="4">
        <v>9.6999999999999993</v>
      </c>
      <c r="AJ641">
        <v>14.55</v>
      </c>
      <c r="AL641" t="s">
        <v>79</v>
      </c>
      <c r="AM641" t="s">
        <v>80</v>
      </c>
      <c r="AO641" t="s">
        <v>81</v>
      </c>
      <c r="AR641" t="s">
        <v>80</v>
      </c>
      <c r="AT641" t="s">
        <v>80</v>
      </c>
      <c r="AW641" t="s">
        <v>80</v>
      </c>
      <c r="AY641" t="s">
        <v>6961</v>
      </c>
      <c r="AZ641" t="s">
        <v>6962</v>
      </c>
      <c r="BA641" t="s">
        <v>99</v>
      </c>
      <c r="BB641">
        <v>71473</v>
      </c>
      <c r="BC641" t="s">
        <v>77</v>
      </c>
    </row>
    <row r="642" spans="1:55" x14ac:dyDescent="0.25">
      <c r="A642" t="s">
        <v>7714</v>
      </c>
      <c r="B642" s="1">
        <v>43404</v>
      </c>
      <c r="C642" t="s">
        <v>60</v>
      </c>
      <c r="D642" s="2">
        <v>43376.000358796293</v>
      </c>
      <c r="E642" t="s">
        <v>61</v>
      </c>
      <c r="F642" s="1">
        <v>43466</v>
      </c>
      <c r="G642" s="1">
        <v>43661</v>
      </c>
      <c r="H642" t="s">
        <v>280</v>
      </c>
      <c r="J642" t="s">
        <v>281</v>
      </c>
      <c r="L642" t="s">
        <v>282</v>
      </c>
      <c r="M642" t="s">
        <v>99</v>
      </c>
      <c r="N642">
        <v>70515</v>
      </c>
      <c r="O642" t="s">
        <v>68</v>
      </c>
      <c r="Q642" t="s">
        <v>283</v>
      </c>
      <c r="S642" t="s">
        <v>71</v>
      </c>
      <c r="T642" t="s">
        <v>284</v>
      </c>
      <c r="U642" t="s">
        <v>285</v>
      </c>
      <c r="V642" t="s">
        <v>286</v>
      </c>
      <c r="W642" t="s">
        <v>99</v>
      </c>
      <c r="X642" t="s">
        <v>7715</v>
      </c>
      <c r="Y642" t="str">
        <f>"53-7062"</f>
        <v>53-7062</v>
      </c>
      <c r="Z642" t="s">
        <v>186</v>
      </c>
      <c r="AA642">
        <v>424460</v>
      </c>
      <c r="AB642">
        <v>15</v>
      </c>
      <c r="AC642">
        <v>15</v>
      </c>
      <c r="AD642" t="s">
        <v>77</v>
      </c>
      <c r="AE642" t="s">
        <v>78</v>
      </c>
      <c r="AF642">
        <v>35</v>
      </c>
      <c r="AG642" s="3">
        <v>0.29166666666666669</v>
      </c>
      <c r="AH642" s="3">
        <v>0.70833333333333337</v>
      </c>
      <c r="AI642" s="4">
        <v>8.33</v>
      </c>
      <c r="AJ642">
        <v>12.5</v>
      </c>
      <c r="AL642" t="s">
        <v>79</v>
      </c>
      <c r="AM642" t="s">
        <v>80</v>
      </c>
      <c r="AO642" t="s">
        <v>81</v>
      </c>
      <c r="AR642" t="s">
        <v>80</v>
      </c>
      <c r="AT642" t="s">
        <v>80</v>
      </c>
      <c r="AW642" t="s">
        <v>80</v>
      </c>
      <c r="AY642" t="s">
        <v>282</v>
      </c>
      <c r="AZ642" t="s">
        <v>288</v>
      </c>
      <c r="BA642" t="s">
        <v>99</v>
      </c>
      <c r="BB642">
        <v>70515</v>
      </c>
      <c r="BC642" t="s">
        <v>83</v>
      </c>
    </row>
    <row r="643" spans="1:55" x14ac:dyDescent="0.25">
      <c r="A643" t="s">
        <v>6930</v>
      </c>
      <c r="B643" s="1">
        <v>43404</v>
      </c>
      <c r="C643" t="s">
        <v>60</v>
      </c>
      <c r="D643" s="2">
        <v>43376.003958333335</v>
      </c>
      <c r="E643" t="s">
        <v>61</v>
      </c>
      <c r="F643" s="1">
        <v>43466</v>
      </c>
      <c r="G643" s="1">
        <v>43646</v>
      </c>
      <c r="H643" t="s">
        <v>6931</v>
      </c>
      <c r="J643" t="s">
        <v>6932</v>
      </c>
      <c r="L643" t="s">
        <v>6933</v>
      </c>
      <c r="M643" t="s">
        <v>99</v>
      </c>
      <c r="N643">
        <v>70554</v>
      </c>
      <c r="O643" t="s">
        <v>68</v>
      </c>
      <c r="Q643" t="s">
        <v>6934</v>
      </c>
      <c r="S643" t="s">
        <v>71</v>
      </c>
      <c r="T643" t="s">
        <v>284</v>
      </c>
      <c r="U643" t="s">
        <v>285</v>
      </c>
      <c r="V643" t="s">
        <v>286</v>
      </c>
      <c r="W643" t="s">
        <v>99</v>
      </c>
      <c r="X643" t="s">
        <v>1303</v>
      </c>
      <c r="Y643" t="str">
        <f>"51-3022"</f>
        <v>51-3022</v>
      </c>
      <c r="Z643" t="s">
        <v>154</v>
      </c>
      <c r="AA643">
        <v>112512</v>
      </c>
      <c r="AB643">
        <v>90</v>
      </c>
      <c r="AC643">
        <v>90</v>
      </c>
      <c r="AD643" t="s">
        <v>77</v>
      </c>
      <c r="AE643" t="s">
        <v>78</v>
      </c>
      <c r="AF643">
        <v>40</v>
      </c>
      <c r="AG643" s="3">
        <v>0.29166666666666669</v>
      </c>
      <c r="AH643" s="3">
        <v>0.66666666666666663</v>
      </c>
      <c r="AI643" s="4">
        <v>8.33</v>
      </c>
      <c r="AJ643">
        <v>12.5</v>
      </c>
      <c r="AL643" t="s">
        <v>79</v>
      </c>
      <c r="AM643" t="s">
        <v>80</v>
      </c>
      <c r="AO643" t="s">
        <v>81</v>
      </c>
      <c r="AR643" t="s">
        <v>80</v>
      </c>
      <c r="AT643" t="s">
        <v>80</v>
      </c>
      <c r="AW643" t="s">
        <v>80</v>
      </c>
      <c r="AY643" t="s">
        <v>1945</v>
      </c>
      <c r="AZ643" t="s">
        <v>288</v>
      </c>
      <c r="BA643" t="s">
        <v>99</v>
      </c>
      <c r="BB643">
        <v>70554</v>
      </c>
      <c r="BC643" t="s">
        <v>83</v>
      </c>
    </row>
    <row r="644" spans="1:55" x14ac:dyDescent="0.25">
      <c r="A644" t="s">
        <v>7658</v>
      </c>
      <c r="B644" s="1">
        <v>43409</v>
      </c>
      <c r="C644" t="s">
        <v>60</v>
      </c>
      <c r="D644" s="2">
        <v>43383.738379629627</v>
      </c>
      <c r="E644" t="s">
        <v>61</v>
      </c>
      <c r="F644" s="1">
        <v>43472</v>
      </c>
      <c r="G644" s="1">
        <v>43745</v>
      </c>
      <c r="H644" t="s">
        <v>7659</v>
      </c>
      <c r="J644" t="s">
        <v>7660</v>
      </c>
      <c r="K644" t="s">
        <v>7661</v>
      </c>
      <c r="L644" t="s">
        <v>7662</v>
      </c>
      <c r="M644" t="s">
        <v>248</v>
      </c>
      <c r="N644">
        <v>97389</v>
      </c>
      <c r="O644" t="s">
        <v>68</v>
      </c>
      <c r="Q644" t="s">
        <v>7663</v>
      </c>
      <c r="S644" t="s">
        <v>71</v>
      </c>
      <c r="T644" t="s">
        <v>250</v>
      </c>
      <c r="U644" t="s">
        <v>579</v>
      </c>
      <c r="V644" t="s">
        <v>580</v>
      </c>
      <c r="W644" t="s">
        <v>253</v>
      </c>
      <c r="X644" t="s">
        <v>7664</v>
      </c>
      <c r="Y644" t="str">
        <f>"45-4011"</f>
        <v>45-4011</v>
      </c>
      <c r="Z644" t="s">
        <v>242</v>
      </c>
      <c r="AA644">
        <v>115310</v>
      </c>
      <c r="AB644">
        <v>29</v>
      </c>
      <c r="AC644">
        <v>29</v>
      </c>
      <c r="AD644" t="s">
        <v>77</v>
      </c>
      <c r="AE644" t="s">
        <v>78</v>
      </c>
      <c r="AF644">
        <v>40</v>
      </c>
      <c r="AG644" s="3">
        <v>0.27083333333333331</v>
      </c>
      <c r="AH644" s="3">
        <v>0.60416666666666663</v>
      </c>
      <c r="AI644" s="4">
        <v>11.96</v>
      </c>
      <c r="AJ644">
        <v>17.940000000000001</v>
      </c>
      <c r="AK644">
        <v>30.06</v>
      </c>
      <c r="AL644" t="s">
        <v>79</v>
      </c>
      <c r="AM644" t="s">
        <v>80</v>
      </c>
      <c r="AO644" t="s">
        <v>81</v>
      </c>
      <c r="AR644" t="s">
        <v>80</v>
      </c>
      <c r="AT644" t="s">
        <v>80</v>
      </c>
      <c r="AW644" t="s">
        <v>71</v>
      </c>
      <c r="AX644">
        <v>3</v>
      </c>
      <c r="AY644" t="s">
        <v>7662</v>
      </c>
      <c r="AZ644" t="s">
        <v>7665</v>
      </c>
      <c r="BA644" t="s">
        <v>248</v>
      </c>
      <c r="BB644">
        <v>97389</v>
      </c>
      <c r="BC644" t="s">
        <v>77</v>
      </c>
    </row>
    <row r="645" spans="1:55" x14ac:dyDescent="0.25">
      <c r="A645" t="s">
        <v>883</v>
      </c>
      <c r="B645" s="1">
        <v>43432</v>
      </c>
      <c r="C645" t="s">
        <v>60</v>
      </c>
      <c r="D645" s="2">
        <v>43403.000173611108</v>
      </c>
      <c r="E645" t="s">
        <v>61</v>
      </c>
      <c r="F645" s="1">
        <v>43493</v>
      </c>
      <c r="G645" s="1">
        <v>43764</v>
      </c>
      <c r="H645" t="s">
        <v>884</v>
      </c>
      <c r="J645" t="s">
        <v>885</v>
      </c>
      <c r="K645" t="s">
        <v>886</v>
      </c>
      <c r="L645" t="s">
        <v>887</v>
      </c>
      <c r="M645" t="s">
        <v>90</v>
      </c>
      <c r="N645">
        <v>78610</v>
      </c>
      <c r="O645" t="s">
        <v>68</v>
      </c>
      <c r="Q645" t="s">
        <v>888</v>
      </c>
      <c r="S645" t="s">
        <v>71</v>
      </c>
      <c r="T645" t="s">
        <v>889</v>
      </c>
      <c r="U645" t="s">
        <v>890</v>
      </c>
      <c r="V645" t="s">
        <v>184</v>
      </c>
      <c r="W645" t="s">
        <v>90</v>
      </c>
      <c r="X645" t="s">
        <v>891</v>
      </c>
      <c r="Y645" t="str">
        <f>"53-7062"</f>
        <v>53-7062</v>
      </c>
      <c r="Z645" t="s">
        <v>186</v>
      </c>
      <c r="AA645">
        <v>311710</v>
      </c>
      <c r="AB645">
        <v>2</v>
      </c>
      <c r="AC645">
        <v>2</v>
      </c>
      <c r="AD645" t="s">
        <v>77</v>
      </c>
      <c r="AE645" t="s">
        <v>78</v>
      </c>
      <c r="AF645">
        <v>40</v>
      </c>
      <c r="AG645" s="3">
        <v>0.20833333333333334</v>
      </c>
      <c r="AH645" s="3">
        <v>0.58333333333333337</v>
      </c>
      <c r="AI645" s="4">
        <v>12.88</v>
      </c>
      <c r="AJ645">
        <v>19.32</v>
      </c>
      <c r="AL645" t="s">
        <v>79</v>
      </c>
      <c r="AM645" t="s">
        <v>80</v>
      </c>
      <c r="AO645" t="s">
        <v>81</v>
      </c>
      <c r="AR645" t="s">
        <v>80</v>
      </c>
      <c r="AT645" t="s">
        <v>80</v>
      </c>
      <c r="AW645" t="s">
        <v>80</v>
      </c>
      <c r="AY645" t="s">
        <v>887</v>
      </c>
      <c r="AZ645" t="s">
        <v>892</v>
      </c>
      <c r="BA645" t="s">
        <v>90</v>
      </c>
      <c r="BB645">
        <v>78610</v>
      </c>
      <c r="BC645" t="s">
        <v>83</v>
      </c>
    </row>
    <row r="646" spans="1:55" x14ac:dyDescent="0.25">
      <c r="A646" t="s">
        <v>2952</v>
      </c>
      <c r="B646" s="1">
        <v>43410</v>
      </c>
      <c r="C646" t="s">
        <v>60</v>
      </c>
      <c r="D646" s="2">
        <v>43376.667696759258</v>
      </c>
      <c r="E646" t="s">
        <v>85</v>
      </c>
      <c r="H646" t="s">
        <v>2953</v>
      </c>
      <c r="J646" t="s">
        <v>2954</v>
      </c>
      <c r="L646" t="s">
        <v>2955</v>
      </c>
      <c r="M646" t="s">
        <v>303</v>
      </c>
      <c r="N646">
        <v>93067</v>
      </c>
      <c r="O646" t="s">
        <v>68</v>
      </c>
      <c r="Q646" t="s">
        <v>2956</v>
      </c>
      <c r="S646" t="s">
        <v>71</v>
      </c>
      <c r="T646" t="s">
        <v>2957</v>
      </c>
      <c r="U646" t="s">
        <v>2958</v>
      </c>
      <c r="V646" t="s">
        <v>513</v>
      </c>
      <c r="W646" t="s">
        <v>303</v>
      </c>
      <c r="X646" t="s">
        <v>2959</v>
      </c>
      <c r="Y646" t="str">
        <f>"39-2011"</f>
        <v>39-2011</v>
      </c>
      <c r="Z646" t="s">
        <v>2960</v>
      </c>
      <c r="AA646">
        <v>711211</v>
      </c>
      <c r="AB646">
        <v>1</v>
      </c>
      <c r="AD646" t="s">
        <v>77</v>
      </c>
      <c r="AE646" t="s">
        <v>78</v>
      </c>
      <c r="AF646">
        <v>40</v>
      </c>
      <c r="AG646" s="3">
        <v>0.25</v>
      </c>
      <c r="AH646" s="3">
        <v>0.79166666666666663</v>
      </c>
      <c r="AI646" s="4">
        <v>25.08</v>
      </c>
      <c r="AJ646">
        <v>37.619999999999997</v>
      </c>
      <c r="AK646">
        <v>37.619999999999997</v>
      </c>
      <c r="AL646" t="s">
        <v>79</v>
      </c>
      <c r="AM646" t="s">
        <v>80</v>
      </c>
      <c r="AO646" t="s">
        <v>81</v>
      </c>
      <c r="AP646" t="s">
        <v>104</v>
      </c>
      <c r="AQ646" t="s">
        <v>104</v>
      </c>
      <c r="AR646" t="s">
        <v>80</v>
      </c>
      <c r="AT646" t="s">
        <v>80</v>
      </c>
      <c r="AW646" t="s">
        <v>71</v>
      </c>
      <c r="AX646">
        <v>60</v>
      </c>
      <c r="AY646" t="s">
        <v>2955</v>
      </c>
      <c r="AZ646" t="s">
        <v>2961</v>
      </c>
      <c r="BA646" t="s">
        <v>303</v>
      </c>
      <c r="BB646">
        <v>93067</v>
      </c>
      <c r="BC646" t="s">
        <v>77</v>
      </c>
    </row>
    <row r="647" spans="1:55" x14ac:dyDescent="0.25">
      <c r="A647" t="s">
        <v>6885</v>
      </c>
      <c r="B647" s="1">
        <v>43403</v>
      </c>
      <c r="C647" t="s">
        <v>60</v>
      </c>
      <c r="D647" s="2">
        <v>43376.695717592593</v>
      </c>
      <c r="E647" t="s">
        <v>61</v>
      </c>
      <c r="F647" s="1">
        <v>43466</v>
      </c>
      <c r="G647" s="1">
        <v>43769</v>
      </c>
      <c r="H647" t="s">
        <v>5959</v>
      </c>
      <c r="I647" t="s">
        <v>5960</v>
      </c>
      <c r="J647" t="s">
        <v>5961</v>
      </c>
      <c r="L647" t="s">
        <v>625</v>
      </c>
      <c r="M647" t="s">
        <v>626</v>
      </c>
      <c r="N647">
        <v>53965</v>
      </c>
      <c r="O647" t="s">
        <v>68</v>
      </c>
      <c r="Q647" t="s">
        <v>5962</v>
      </c>
      <c r="S647" t="s">
        <v>71</v>
      </c>
      <c r="T647" t="s">
        <v>628</v>
      </c>
      <c r="U647" t="s">
        <v>629</v>
      </c>
      <c r="V647" t="s">
        <v>630</v>
      </c>
      <c r="W647" t="s">
        <v>119</v>
      </c>
      <c r="X647" t="s">
        <v>558</v>
      </c>
      <c r="Y647" t="str">
        <f>"37-2012"</f>
        <v>37-2012</v>
      </c>
      <c r="Z647" t="s">
        <v>268</v>
      </c>
      <c r="AA647">
        <v>721110</v>
      </c>
      <c r="AB647">
        <v>30</v>
      </c>
      <c r="AC647">
        <v>30</v>
      </c>
      <c r="AD647" t="s">
        <v>77</v>
      </c>
      <c r="AE647" t="s">
        <v>96</v>
      </c>
      <c r="AF647">
        <v>35</v>
      </c>
      <c r="AG647" s="3">
        <v>0.375</v>
      </c>
      <c r="AH647" s="3">
        <v>0.70833333333333337</v>
      </c>
      <c r="AI647" s="4">
        <v>10.16</v>
      </c>
      <c r="AJ647">
        <v>15.24</v>
      </c>
      <c r="AK647">
        <v>18</v>
      </c>
      <c r="AL647" t="s">
        <v>79</v>
      </c>
      <c r="AM647" t="s">
        <v>80</v>
      </c>
      <c r="AO647" t="s">
        <v>81</v>
      </c>
      <c r="AR647" t="s">
        <v>80</v>
      </c>
      <c r="AT647" t="s">
        <v>80</v>
      </c>
      <c r="AW647" t="s">
        <v>80</v>
      </c>
      <c r="AY647" t="s">
        <v>3953</v>
      </c>
      <c r="AZ647" t="s">
        <v>1318</v>
      </c>
      <c r="BA647" t="s">
        <v>626</v>
      </c>
      <c r="BB647">
        <v>53965</v>
      </c>
      <c r="BC647" t="s">
        <v>83</v>
      </c>
    </row>
    <row r="648" spans="1:55" x14ac:dyDescent="0.25">
      <c r="A648" t="s">
        <v>3663</v>
      </c>
      <c r="B648" s="1">
        <v>43440</v>
      </c>
      <c r="C648" t="s">
        <v>60</v>
      </c>
      <c r="D648" s="2">
        <v>43390.834988425922</v>
      </c>
      <c r="E648" t="s">
        <v>61</v>
      </c>
      <c r="F648" s="1">
        <v>43480</v>
      </c>
      <c r="G648" s="1">
        <v>43784</v>
      </c>
      <c r="H648" t="s">
        <v>3664</v>
      </c>
      <c r="I648" t="s">
        <v>3665</v>
      </c>
      <c r="J648" t="s">
        <v>3666</v>
      </c>
      <c r="L648" t="s">
        <v>3667</v>
      </c>
      <c r="M648" t="s">
        <v>303</v>
      </c>
      <c r="N648">
        <v>92675</v>
      </c>
      <c r="O648" t="s">
        <v>68</v>
      </c>
      <c r="Q648" t="s">
        <v>3668</v>
      </c>
      <c r="S648" t="s">
        <v>71</v>
      </c>
      <c r="T648" t="s">
        <v>1762</v>
      </c>
      <c r="U648" t="s">
        <v>1763</v>
      </c>
      <c r="V648" t="s">
        <v>1764</v>
      </c>
      <c r="W648" t="s">
        <v>303</v>
      </c>
      <c r="X648" t="s">
        <v>604</v>
      </c>
      <c r="Y648" t="str">
        <f>"39-2021"</f>
        <v>39-2021</v>
      </c>
      <c r="Z648" t="s">
        <v>338</v>
      </c>
      <c r="AA648">
        <v>711219</v>
      </c>
      <c r="AB648">
        <v>1</v>
      </c>
      <c r="AC648">
        <v>1</v>
      </c>
      <c r="AD648" t="s">
        <v>77</v>
      </c>
      <c r="AE648" t="s">
        <v>78</v>
      </c>
      <c r="AF648">
        <v>40</v>
      </c>
      <c r="AG648" s="3">
        <v>0.3125</v>
      </c>
      <c r="AH648" s="3">
        <v>0.6875</v>
      </c>
      <c r="AI648" s="4">
        <v>15.15</v>
      </c>
      <c r="AJ648">
        <v>22.73</v>
      </c>
      <c r="AK648">
        <v>22.73</v>
      </c>
      <c r="AL648" t="s">
        <v>79</v>
      </c>
      <c r="AM648" t="s">
        <v>80</v>
      </c>
      <c r="AO648" t="s">
        <v>81</v>
      </c>
      <c r="AP648" t="s">
        <v>69</v>
      </c>
      <c r="AQ648" t="s">
        <v>69</v>
      </c>
      <c r="AR648" t="s">
        <v>80</v>
      </c>
      <c r="AT648" t="s">
        <v>80</v>
      </c>
      <c r="AW648" t="s">
        <v>71</v>
      </c>
      <c r="AX648">
        <v>1</v>
      </c>
      <c r="AY648" t="s">
        <v>605</v>
      </c>
      <c r="AZ648" t="s">
        <v>606</v>
      </c>
      <c r="BA648" t="s">
        <v>303</v>
      </c>
      <c r="BB648">
        <v>92274</v>
      </c>
      <c r="BC648" t="s">
        <v>77</v>
      </c>
    </row>
    <row r="649" spans="1:55" x14ac:dyDescent="0.25">
      <c r="A649" t="s">
        <v>1901</v>
      </c>
      <c r="B649" s="1">
        <v>43412</v>
      </c>
      <c r="C649" t="s">
        <v>60</v>
      </c>
      <c r="D649" s="2">
        <v>43376.505925925929</v>
      </c>
      <c r="E649" t="s">
        <v>61</v>
      </c>
      <c r="F649" s="1">
        <v>43466</v>
      </c>
      <c r="G649" s="1">
        <v>43770</v>
      </c>
      <c r="H649" t="s">
        <v>1902</v>
      </c>
      <c r="J649" t="s">
        <v>1903</v>
      </c>
      <c r="L649" t="s">
        <v>1904</v>
      </c>
      <c r="M649" t="s">
        <v>303</v>
      </c>
      <c r="N649">
        <v>94028</v>
      </c>
      <c r="O649" t="s">
        <v>68</v>
      </c>
      <c r="Q649" t="s">
        <v>1905</v>
      </c>
      <c r="S649" t="s">
        <v>71</v>
      </c>
      <c r="T649" t="s">
        <v>1762</v>
      </c>
      <c r="U649" t="s">
        <v>1763</v>
      </c>
      <c r="V649" t="s">
        <v>1764</v>
      </c>
      <c r="W649" t="s">
        <v>303</v>
      </c>
      <c r="X649" t="s">
        <v>604</v>
      </c>
      <c r="Y649" t="str">
        <f>"39-2021"</f>
        <v>39-2021</v>
      </c>
      <c r="Z649" t="s">
        <v>338</v>
      </c>
      <c r="AA649">
        <v>711219</v>
      </c>
      <c r="AB649">
        <v>2</v>
      </c>
      <c r="AC649">
        <v>2</v>
      </c>
      <c r="AD649" t="s">
        <v>77</v>
      </c>
      <c r="AE649" t="s">
        <v>96</v>
      </c>
      <c r="AF649">
        <v>40</v>
      </c>
      <c r="AG649" s="3">
        <v>0.375</v>
      </c>
      <c r="AH649" s="3">
        <v>0.70833333333333337</v>
      </c>
      <c r="AI649" s="4">
        <v>15.87</v>
      </c>
      <c r="AJ649">
        <v>23.81</v>
      </c>
      <c r="AK649">
        <v>23.81</v>
      </c>
      <c r="AL649" t="s">
        <v>79</v>
      </c>
      <c r="AM649" t="s">
        <v>80</v>
      </c>
      <c r="AO649" t="s">
        <v>81</v>
      </c>
      <c r="AP649" t="s">
        <v>69</v>
      </c>
      <c r="AQ649" t="s">
        <v>69</v>
      </c>
      <c r="AR649" t="s">
        <v>80</v>
      </c>
      <c r="AT649" t="s">
        <v>80</v>
      </c>
      <c r="AW649" t="s">
        <v>71</v>
      </c>
      <c r="AX649">
        <v>1</v>
      </c>
      <c r="AY649" t="s">
        <v>1906</v>
      </c>
      <c r="AZ649" t="s">
        <v>1907</v>
      </c>
      <c r="BA649" t="s">
        <v>303</v>
      </c>
      <c r="BB649">
        <v>95683</v>
      </c>
      <c r="BC649" t="s">
        <v>77</v>
      </c>
    </row>
    <row r="650" spans="1:55" x14ac:dyDescent="0.25">
      <c r="A650" t="s">
        <v>3068</v>
      </c>
      <c r="B650" s="1">
        <v>43406</v>
      </c>
      <c r="C650" t="s">
        <v>60</v>
      </c>
      <c r="D650" s="2">
        <v>43379.464571759258</v>
      </c>
      <c r="E650" t="s">
        <v>61</v>
      </c>
      <c r="F650" s="1">
        <v>43469</v>
      </c>
      <c r="G650" s="1">
        <v>43758</v>
      </c>
      <c r="H650" t="s">
        <v>3069</v>
      </c>
      <c r="I650" t="s">
        <v>3070</v>
      </c>
      <c r="J650" t="s">
        <v>3071</v>
      </c>
      <c r="K650" t="s">
        <v>3072</v>
      </c>
      <c r="L650" t="s">
        <v>3073</v>
      </c>
      <c r="M650" t="s">
        <v>303</v>
      </c>
      <c r="N650" t="s">
        <v>3074</v>
      </c>
      <c r="O650" t="s">
        <v>68</v>
      </c>
      <c r="P650" t="s">
        <v>69</v>
      </c>
      <c r="Q650" t="s">
        <v>3075</v>
      </c>
      <c r="S650" t="s">
        <v>71</v>
      </c>
      <c r="T650" t="s">
        <v>207</v>
      </c>
      <c r="U650" t="s">
        <v>208</v>
      </c>
      <c r="V650" t="s">
        <v>209</v>
      </c>
      <c r="W650" t="s">
        <v>90</v>
      </c>
      <c r="X650" t="s">
        <v>306</v>
      </c>
      <c r="Y650" t="str">
        <f>"35-3022"</f>
        <v>35-3022</v>
      </c>
      <c r="Z650" t="s">
        <v>307</v>
      </c>
      <c r="AA650">
        <v>713990</v>
      </c>
      <c r="AB650">
        <v>25</v>
      </c>
      <c r="AC650">
        <v>25</v>
      </c>
      <c r="AD650" t="s">
        <v>77</v>
      </c>
      <c r="AE650" t="s">
        <v>78</v>
      </c>
      <c r="AF650">
        <v>40</v>
      </c>
      <c r="AG650" s="3">
        <v>0.54166666666666663</v>
      </c>
      <c r="AH650" s="3">
        <v>0.91666666666666663</v>
      </c>
      <c r="AI650" s="4">
        <v>9.34</v>
      </c>
      <c r="AL650" t="s">
        <v>79</v>
      </c>
      <c r="AM650" t="s">
        <v>80</v>
      </c>
      <c r="AO650" t="s">
        <v>81</v>
      </c>
      <c r="AR650" t="s">
        <v>80</v>
      </c>
      <c r="AT650" t="s">
        <v>80</v>
      </c>
      <c r="AW650" t="s">
        <v>80</v>
      </c>
      <c r="AY650" t="s">
        <v>3076</v>
      </c>
      <c r="AZ650" t="s">
        <v>3077</v>
      </c>
      <c r="BA650" t="s">
        <v>303</v>
      </c>
      <c r="BB650">
        <v>93446</v>
      </c>
      <c r="BC650" t="s">
        <v>77</v>
      </c>
    </row>
    <row r="651" spans="1:55" x14ac:dyDescent="0.25">
      <c r="A651" t="s">
        <v>7844</v>
      </c>
      <c r="B651" s="1">
        <v>43405</v>
      </c>
      <c r="C651" t="s">
        <v>60</v>
      </c>
      <c r="D651" s="2">
        <v>43383.003946759258</v>
      </c>
      <c r="E651" t="s">
        <v>61</v>
      </c>
      <c r="F651" s="1">
        <v>43473</v>
      </c>
      <c r="G651" s="1">
        <v>43745</v>
      </c>
      <c r="H651" t="s">
        <v>7845</v>
      </c>
      <c r="J651" t="s">
        <v>7846</v>
      </c>
      <c r="L651" t="s">
        <v>7847</v>
      </c>
      <c r="M651" t="s">
        <v>303</v>
      </c>
      <c r="N651">
        <v>92009</v>
      </c>
      <c r="O651" t="s">
        <v>68</v>
      </c>
      <c r="Q651" t="s">
        <v>7848</v>
      </c>
      <c r="S651" t="s">
        <v>71</v>
      </c>
      <c r="T651" t="s">
        <v>601</v>
      </c>
      <c r="U651" t="s">
        <v>602</v>
      </c>
      <c r="V651" t="s">
        <v>603</v>
      </c>
      <c r="W651" t="s">
        <v>303</v>
      </c>
      <c r="X651" t="s">
        <v>604</v>
      </c>
      <c r="Y651" t="str">
        <f>"39-2021"</f>
        <v>39-2021</v>
      </c>
      <c r="Z651" t="s">
        <v>338</v>
      </c>
      <c r="AA651">
        <v>711219</v>
      </c>
      <c r="AB651">
        <v>3</v>
      </c>
      <c r="AC651">
        <v>3</v>
      </c>
      <c r="AD651" t="s">
        <v>77</v>
      </c>
      <c r="AE651" t="s">
        <v>78</v>
      </c>
      <c r="AF651">
        <v>40</v>
      </c>
      <c r="AG651" s="3">
        <v>0.22916666666666666</v>
      </c>
      <c r="AH651" s="3">
        <v>0.66666666666666663</v>
      </c>
      <c r="AI651" s="4">
        <v>15.15</v>
      </c>
      <c r="AJ651">
        <v>22.73</v>
      </c>
      <c r="AL651" t="s">
        <v>79</v>
      </c>
      <c r="AM651" t="s">
        <v>80</v>
      </c>
      <c r="AO651" t="s">
        <v>81</v>
      </c>
      <c r="AP651" t="s">
        <v>69</v>
      </c>
      <c r="AQ651" t="s">
        <v>69</v>
      </c>
      <c r="AR651" t="s">
        <v>80</v>
      </c>
      <c r="AT651" t="s">
        <v>80</v>
      </c>
      <c r="AW651" t="s">
        <v>71</v>
      </c>
      <c r="AX651">
        <v>3</v>
      </c>
      <c r="AY651" t="s">
        <v>7849</v>
      </c>
      <c r="AZ651" t="s">
        <v>2277</v>
      </c>
      <c r="BA651" t="s">
        <v>303</v>
      </c>
      <c r="BB651">
        <v>92067</v>
      </c>
      <c r="BC651" t="s">
        <v>77</v>
      </c>
    </row>
    <row r="652" spans="1:55" x14ac:dyDescent="0.25">
      <c r="A652" t="s">
        <v>5449</v>
      </c>
      <c r="B652" s="1">
        <v>43433</v>
      </c>
      <c r="C652" t="s">
        <v>60</v>
      </c>
      <c r="D652" s="2">
        <v>43407.002280092594</v>
      </c>
      <c r="E652" t="s">
        <v>61</v>
      </c>
      <c r="F652" s="1">
        <v>43497</v>
      </c>
      <c r="G652" s="1">
        <v>43769</v>
      </c>
      <c r="H652" t="s">
        <v>5450</v>
      </c>
      <c r="I652" t="s">
        <v>104</v>
      </c>
      <c r="J652" t="s">
        <v>5451</v>
      </c>
      <c r="K652" t="s">
        <v>104</v>
      </c>
      <c r="L652" t="s">
        <v>5452</v>
      </c>
      <c r="M652" t="s">
        <v>180</v>
      </c>
      <c r="N652">
        <v>19006</v>
      </c>
      <c r="O652" t="s">
        <v>68</v>
      </c>
      <c r="P652" t="s">
        <v>104</v>
      </c>
      <c r="Q652" t="s">
        <v>5453</v>
      </c>
      <c r="S652" t="s">
        <v>71</v>
      </c>
      <c r="T652" t="s">
        <v>434</v>
      </c>
      <c r="U652" t="s">
        <v>435</v>
      </c>
      <c r="V652" t="s">
        <v>436</v>
      </c>
      <c r="W652" t="s">
        <v>180</v>
      </c>
      <c r="X652" t="s">
        <v>454</v>
      </c>
      <c r="Y652" t="str">
        <f>"37-3011"</f>
        <v>37-3011</v>
      </c>
      <c r="Z652" t="s">
        <v>454</v>
      </c>
      <c r="AA652">
        <v>561730</v>
      </c>
      <c r="AB652">
        <v>25</v>
      </c>
      <c r="AC652">
        <v>25</v>
      </c>
      <c r="AD652" t="s">
        <v>77</v>
      </c>
      <c r="AE652" t="s">
        <v>78</v>
      </c>
      <c r="AF652">
        <v>40</v>
      </c>
      <c r="AG652" s="3">
        <v>0.29166666666666669</v>
      </c>
      <c r="AH652" s="3">
        <v>0.64583333333333337</v>
      </c>
      <c r="AI652" s="4">
        <v>15.73</v>
      </c>
      <c r="AJ652">
        <v>23.6</v>
      </c>
      <c r="AL652" t="s">
        <v>79</v>
      </c>
      <c r="AM652" t="s">
        <v>80</v>
      </c>
      <c r="AO652" t="s">
        <v>81</v>
      </c>
      <c r="AP652" t="s">
        <v>104</v>
      </c>
      <c r="AQ652" t="s">
        <v>104</v>
      </c>
      <c r="AR652" t="s">
        <v>80</v>
      </c>
      <c r="AT652" t="s">
        <v>80</v>
      </c>
      <c r="AW652" t="s">
        <v>80</v>
      </c>
      <c r="AY652" t="s">
        <v>5452</v>
      </c>
      <c r="AZ652" t="s">
        <v>187</v>
      </c>
      <c r="BA652" t="s">
        <v>180</v>
      </c>
      <c r="BB652">
        <v>19006</v>
      </c>
      <c r="BC652" t="s">
        <v>77</v>
      </c>
    </row>
    <row r="653" spans="1:55" x14ac:dyDescent="0.25">
      <c r="A653" t="s">
        <v>6227</v>
      </c>
      <c r="B653" s="1">
        <v>43378</v>
      </c>
      <c r="C653" t="s">
        <v>60</v>
      </c>
      <c r="D653" s="2">
        <v>43376.53533564815</v>
      </c>
      <c r="E653" t="s">
        <v>350</v>
      </c>
      <c r="H653" t="s">
        <v>6228</v>
      </c>
      <c r="I653" t="s">
        <v>6229</v>
      </c>
      <c r="J653" t="s">
        <v>6230</v>
      </c>
      <c r="L653" t="s">
        <v>549</v>
      </c>
      <c r="M653" t="s">
        <v>545</v>
      </c>
      <c r="N653">
        <v>59716</v>
      </c>
      <c r="O653" t="s">
        <v>68</v>
      </c>
      <c r="Q653" t="s">
        <v>6231</v>
      </c>
      <c r="S653" t="s">
        <v>80</v>
      </c>
      <c r="U653" t="s">
        <v>108</v>
      </c>
      <c r="X653" t="s">
        <v>127</v>
      </c>
      <c r="Y653" t="str">
        <f>"35-2014"</f>
        <v>35-2014</v>
      </c>
      <c r="Z653" t="s">
        <v>1391</v>
      </c>
      <c r="AA653">
        <v>722511</v>
      </c>
      <c r="AB653">
        <v>8</v>
      </c>
      <c r="AD653" t="s">
        <v>77</v>
      </c>
      <c r="AE653" t="s">
        <v>78</v>
      </c>
      <c r="AF653">
        <v>40</v>
      </c>
      <c r="AI653" s="5">
        <v>13</v>
      </c>
      <c r="AJ653">
        <v>19.5</v>
      </c>
      <c r="AK653">
        <v>22.5</v>
      </c>
      <c r="AM653" t="s">
        <v>80</v>
      </c>
      <c r="AO653" t="s">
        <v>173</v>
      </c>
      <c r="AR653" t="s">
        <v>80</v>
      </c>
      <c r="AT653" t="s">
        <v>71</v>
      </c>
      <c r="AU653">
        <v>12</v>
      </c>
      <c r="AV653" t="s">
        <v>6232</v>
      </c>
      <c r="AW653" t="s">
        <v>71</v>
      </c>
      <c r="AX653">
        <v>12</v>
      </c>
      <c r="AY653" t="s">
        <v>549</v>
      </c>
      <c r="AZ653" t="s">
        <v>936</v>
      </c>
      <c r="BA653" t="s">
        <v>545</v>
      </c>
      <c r="BB653">
        <v>59716</v>
      </c>
      <c r="BC653" t="s">
        <v>83</v>
      </c>
    </row>
    <row r="654" spans="1:55" x14ac:dyDescent="0.25">
      <c r="A654" t="s">
        <v>4796</v>
      </c>
      <c r="B654" s="1">
        <v>43452</v>
      </c>
      <c r="C654" t="s">
        <v>60</v>
      </c>
      <c r="D654" s="2">
        <v>43435.00099537037</v>
      </c>
      <c r="E654" t="s">
        <v>85</v>
      </c>
      <c r="H654" t="s">
        <v>4797</v>
      </c>
      <c r="J654" t="s">
        <v>4798</v>
      </c>
      <c r="K654" t="s">
        <v>4799</v>
      </c>
      <c r="L654" t="s">
        <v>4800</v>
      </c>
      <c r="M654" t="s">
        <v>240</v>
      </c>
      <c r="N654">
        <v>31324</v>
      </c>
      <c r="O654" t="s">
        <v>68</v>
      </c>
      <c r="Q654" t="s">
        <v>4801</v>
      </c>
      <c r="S654" t="s">
        <v>71</v>
      </c>
      <c r="T654" t="s">
        <v>793</v>
      </c>
      <c r="U654" t="s">
        <v>1336</v>
      </c>
      <c r="V654" t="s">
        <v>184</v>
      </c>
      <c r="W654" t="s">
        <v>90</v>
      </c>
      <c r="X654" t="s">
        <v>4802</v>
      </c>
      <c r="Y654" t="str">
        <f>"37-3011"</f>
        <v>37-3011</v>
      </c>
      <c r="Z654" t="s">
        <v>454</v>
      </c>
      <c r="AA654">
        <v>713910</v>
      </c>
      <c r="AB654">
        <v>10</v>
      </c>
      <c r="AD654" t="s">
        <v>77</v>
      </c>
      <c r="AE654" t="s">
        <v>96</v>
      </c>
      <c r="AF654">
        <v>40</v>
      </c>
      <c r="AG654" s="3">
        <v>0.27083333333333331</v>
      </c>
      <c r="AH654" s="3">
        <v>0.625</v>
      </c>
      <c r="AI654" s="4">
        <v>12.62</v>
      </c>
      <c r="AJ654">
        <v>18.93</v>
      </c>
      <c r="AL654" t="s">
        <v>79</v>
      </c>
      <c r="AM654" t="s">
        <v>80</v>
      </c>
      <c r="AO654" t="s">
        <v>81</v>
      </c>
      <c r="AR654" t="s">
        <v>80</v>
      </c>
      <c r="AT654" t="s">
        <v>80</v>
      </c>
      <c r="AW654" t="s">
        <v>80</v>
      </c>
      <c r="AY654" t="s">
        <v>4800</v>
      </c>
      <c r="AZ654" t="s">
        <v>777</v>
      </c>
      <c r="BA654" t="s">
        <v>240</v>
      </c>
      <c r="BB654">
        <v>31324</v>
      </c>
      <c r="BC654" t="s">
        <v>83</v>
      </c>
    </row>
    <row r="655" spans="1:55" x14ac:dyDescent="0.25">
      <c r="A655" t="s">
        <v>2342</v>
      </c>
      <c r="B655" s="1">
        <v>43446</v>
      </c>
      <c r="C655" t="s">
        <v>60</v>
      </c>
      <c r="D655" s="2">
        <v>43378.366875</v>
      </c>
      <c r="E655" t="s">
        <v>115</v>
      </c>
      <c r="H655" t="s">
        <v>2343</v>
      </c>
      <c r="J655" t="s">
        <v>2344</v>
      </c>
      <c r="L655" t="s">
        <v>2345</v>
      </c>
      <c r="M655" t="s">
        <v>240</v>
      </c>
      <c r="N655">
        <v>31750</v>
      </c>
      <c r="O655" t="s">
        <v>68</v>
      </c>
      <c r="Q655" t="s">
        <v>2346</v>
      </c>
      <c r="S655" t="s">
        <v>71</v>
      </c>
      <c r="T655" t="s">
        <v>121</v>
      </c>
      <c r="U655" t="s">
        <v>122</v>
      </c>
      <c r="V655" t="s">
        <v>123</v>
      </c>
      <c r="W655" t="s">
        <v>119</v>
      </c>
      <c r="X655" t="s">
        <v>242</v>
      </c>
      <c r="Y655" t="str">
        <f>"45-4011"</f>
        <v>45-4011</v>
      </c>
      <c r="Z655" t="s">
        <v>242</v>
      </c>
      <c r="AA655">
        <v>56173</v>
      </c>
      <c r="AB655">
        <v>30</v>
      </c>
      <c r="AD655" t="s">
        <v>77</v>
      </c>
      <c r="AE655" t="s">
        <v>78</v>
      </c>
      <c r="AF655">
        <v>40</v>
      </c>
      <c r="AG655" s="3">
        <v>0.33333333333333331</v>
      </c>
      <c r="AH655" s="3">
        <v>0.70833333333333337</v>
      </c>
      <c r="AI655" s="4">
        <v>14.02</v>
      </c>
      <c r="AL655" t="s">
        <v>79</v>
      </c>
      <c r="AM655" t="s">
        <v>80</v>
      </c>
      <c r="AO655" t="s">
        <v>81</v>
      </c>
      <c r="AR655" t="s">
        <v>80</v>
      </c>
      <c r="AT655" t="s">
        <v>80</v>
      </c>
      <c r="AW655" t="s">
        <v>80</v>
      </c>
      <c r="AY655" t="s">
        <v>2345</v>
      </c>
      <c r="AZ655" t="s">
        <v>2347</v>
      </c>
      <c r="BA655" t="s">
        <v>2348</v>
      </c>
      <c r="BB655">
        <v>31750</v>
      </c>
      <c r="BC655" t="s">
        <v>77</v>
      </c>
    </row>
    <row r="656" spans="1:55" x14ac:dyDescent="0.25">
      <c r="A656" t="s">
        <v>1692</v>
      </c>
      <c r="B656" s="1">
        <v>43404</v>
      </c>
      <c r="C656" t="s">
        <v>60</v>
      </c>
      <c r="D656" s="2">
        <v>43376.538090277776</v>
      </c>
      <c r="E656" t="s">
        <v>61</v>
      </c>
      <c r="F656" s="1">
        <v>43466</v>
      </c>
      <c r="G656" s="1">
        <v>43769</v>
      </c>
      <c r="H656" t="s">
        <v>1693</v>
      </c>
      <c r="J656" t="s">
        <v>1694</v>
      </c>
      <c r="L656" t="s">
        <v>1695</v>
      </c>
      <c r="M656" t="s">
        <v>879</v>
      </c>
      <c r="N656">
        <v>65109</v>
      </c>
      <c r="O656" t="s">
        <v>68</v>
      </c>
      <c r="Q656" t="s">
        <v>1696</v>
      </c>
      <c r="S656" t="s">
        <v>71</v>
      </c>
      <c r="T656" t="s">
        <v>761</v>
      </c>
      <c r="U656" t="s">
        <v>762</v>
      </c>
      <c r="V656" t="s">
        <v>216</v>
      </c>
      <c r="W656" t="s">
        <v>90</v>
      </c>
      <c r="X656" t="s">
        <v>754</v>
      </c>
      <c r="Y656" t="str">
        <f>"37-3011"</f>
        <v>37-3011</v>
      </c>
      <c r="Z656" t="s">
        <v>454</v>
      </c>
      <c r="AA656">
        <v>561730</v>
      </c>
      <c r="AB656">
        <v>20</v>
      </c>
      <c r="AC656">
        <v>20</v>
      </c>
      <c r="AD656" t="s">
        <v>77</v>
      </c>
      <c r="AE656" t="s">
        <v>96</v>
      </c>
      <c r="AF656">
        <v>40</v>
      </c>
      <c r="AG656" s="3">
        <v>0.27083333333333331</v>
      </c>
      <c r="AH656" s="3">
        <v>0.70833333333333337</v>
      </c>
      <c r="AI656" s="4">
        <v>13.24</v>
      </c>
      <c r="AJ656">
        <v>19.86</v>
      </c>
      <c r="AL656" t="s">
        <v>79</v>
      </c>
      <c r="AM656" t="s">
        <v>80</v>
      </c>
      <c r="AO656" t="s">
        <v>81</v>
      </c>
      <c r="AR656" t="s">
        <v>80</v>
      </c>
      <c r="AT656" t="s">
        <v>80</v>
      </c>
      <c r="AW656" t="s">
        <v>80</v>
      </c>
      <c r="AY656" t="s">
        <v>1695</v>
      </c>
      <c r="AZ656" t="s">
        <v>1697</v>
      </c>
      <c r="BA656" t="s">
        <v>879</v>
      </c>
      <c r="BB656">
        <v>65109</v>
      </c>
      <c r="BC656" t="s">
        <v>77</v>
      </c>
    </row>
    <row r="657" spans="1:55" x14ac:dyDescent="0.25">
      <c r="A657" t="s">
        <v>6968</v>
      </c>
      <c r="B657" s="1">
        <v>43419</v>
      </c>
      <c r="C657" t="s">
        <v>60</v>
      </c>
      <c r="D657" s="2">
        <v>43376.730324074073</v>
      </c>
      <c r="E657" t="s">
        <v>61</v>
      </c>
      <c r="F657" s="1">
        <v>43466</v>
      </c>
      <c r="G657" s="1">
        <v>43770</v>
      </c>
      <c r="H657" t="s">
        <v>6969</v>
      </c>
      <c r="J657" t="s">
        <v>6970</v>
      </c>
      <c r="L657" t="s">
        <v>6971</v>
      </c>
      <c r="M657" t="s">
        <v>303</v>
      </c>
      <c r="N657">
        <v>91301</v>
      </c>
      <c r="O657" t="s">
        <v>68</v>
      </c>
      <c r="Q657" t="s">
        <v>6972</v>
      </c>
      <c r="S657" t="s">
        <v>71</v>
      </c>
      <c r="T657" t="s">
        <v>1762</v>
      </c>
      <c r="U657" t="s">
        <v>1763</v>
      </c>
      <c r="V657" t="s">
        <v>1764</v>
      </c>
      <c r="W657" t="s">
        <v>303</v>
      </c>
      <c r="X657" t="s">
        <v>604</v>
      </c>
      <c r="Y657" t="str">
        <f>"39-2021"</f>
        <v>39-2021</v>
      </c>
      <c r="Z657" t="s">
        <v>338</v>
      </c>
      <c r="AA657">
        <v>711219</v>
      </c>
      <c r="AB657">
        <v>2</v>
      </c>
      <c r="AC657">
        <v>2</v>
      </c>
      <c r="AD657" t="s">
        <v>77</v>
      </c>
      <c r="AE657" t="s">
        <v>96</v>
      </c>
      <c r="AF657">
        <v>40</v>
      </c>
      <c r="AG657" s="3">
        <v>0.29166666666666669</v>
      </c>
      <c r="AH657" s="3">
        <v>0.66666666666666663</v>
      </c>
      <c r="AI657" s="4">
        <v>15.15</v>
      </c>
      <c r="AJ657">
        <v>22.73</v>
      </c>
      <c r="AK657">
        <v>22.73</v>
      </c>
      <c r="AL657" t="s">
        <v>79</v>
      </c>
      <c r="AM657" t="s">
        <v>80</v>
      </c>
      <c r="AO657" t="s">
        <v>81</v>
      </c>
      <c r="AP657" t="s">
        <v>69</v>
      </c>
      <c r="AQ657" t="s">
        <v>69</v>
      </c>
      <c r="AR657" t="s">
        <v>80</v>
      </c>
      <c r="AT657" t="s">
        <v>80</v>
      </c>
      <c r="AW657" t="s">
        <v>71</v>
      </c>
      <c r="AX657">
        <v>1</v>
      </c>
      <c r="AY657" t="s">
        <v>605</v>
      </c>
      <c r="AZ657" t="s">
        <v>606</v>
      </c>
      <c r="BA657" t="s">
        <v>303</v>
      </c>
      <c r="BB657">
        <v>92274</v>
      </c>
      <c r="BC657" t="s">
        <v>77</v>
      </c>
    </row>
    <row r="658" spans="1:55" x14ac:dyDescent="0.25">
      <c r="A658" t="s">
        <v>596</v>
      </c>
      <c r="B658" s="1">
        <v>43403</v>
      </c>
      <c r="C658" t="s">
        <v>60</v>
      </c>
      <c r="D658" s="2">
        <v>43382.543391203704</v>
      </c>
      <c r="E658" t="s">
        <v>61</v>
      </c>
      <c r="F658" s="1">
        <v>43472</v>
      </c>
      <c r="G658" s="1">
        <v>43744</v>
      </c>
      <c r="H658" t="s">
        <v>597</v>
      </c>
      <c r="J658" t="s">
        <v>598</v>
      </c>
      <c r="L658" t="s">
        <v>599</v>
      </c>
      <c r="M658" t="s">
        <v>303</v>
      </c>
      <c r="N658">
        <v>92024</v>
      </c>
      <c r="O658" t="s">
        <v>68</v>
      </c>
      <c r="Q658" t="s">
        <v>600</v>
      </c>
      <c r="S658" t="s">
        <v>71</v>
      </c>
      <c r="T658" t="s">
        <v>601</v>
      </c>
      <c r="U658" t="s">
        <v>602</v>
      </c>
      <c r="V658" t="s">
        <v>603</v>
      </c>
      <c r="W658" t="s">
        <v>303</v>
      </c>
      <c r="X658" t="s">
        <v>604</v>
      </c>
      <c r="Y658" t="str">
        <f>"39-2021"</f>
        <v>39-2021</v>
      </c>
      <c r="Z658" t="s">
        <v>338</v>
      </c>
      <c r="AA658">
        <v>711219</v>
      </c>
      <c r="AB658">
        <v>11</v>
      </c>
      <c r="AC658">
        <v>11</v>
      </c>
      <c r="AD658" t="s">
        <v>77</v>
      </c>
      <c r="AE658" t="s">
        <v>96</v>
      </c>
      <c r="AF658">
        <v>40</v>
      </c>
      <c r="AG658" s="3">
        <v>0.22916666666666666</v>
      </c>
      <c r="AH658" s="3">
        <v>0.66666666666666663</v>
      </c>
      <c r="AI658" s="4">
        <v>15.15</v>
      </c>
      <c r="AJ658">
        <v>22.73</v>
      </c>
      <c r="AL658" t="s">
        <v>79</v>
      </c>
      <c r="AM658" t="s">
        <v>80</v>
      </c>
      <c r="AO658" t="s">
        <v>81</v>
      </c>
      <c r="AP658" t="s">
        <v>69</v>
      </c>
      <c r="AQ658" t="s">
        <v>69</v>
      </c>
      <c r="AR658" t="s">
        <v>80</v>
      </c>
      <c r="AT658" t="s">
        <v>80</v>
      </c>
      <c r="AW658" t="s">
        <v>71</v>
      </c>
      <c r="AX658">
        <v>3</v>
      </c>
      <c r="AY658" t="s">
        <v>605</v>
      </c>
      <c r="AZ658" t="s">
        <v>606</v>
      </c>
      <c r="BA658" t="s">
        <v>303</v>
      </c>
      <c r="BB658">
        <v>92274</v>
      </c>
      <c r="BC658" t="s">
        <v>77</v>
      </c>
    </row>
    <row r="659" spans="1:55" x14ac:dyDescent="0.25">
      <c r="A659" t="s">
        <v>2866</v>
      </c>
      <c r="B659" s="1">
        <v>43399</v>
      </c>
      <c r="C659" t="s">
        <v>60</v>
      </c>
      <c r="D659" s="2">
        <v>43376.613506944443</v>
      </c>
      <c r="E659" t="s">
        <v>61</v>
      </c>
      <c r="F659" s="1">
        <v>43466</v>
      </c>
      <c r="G659" s="1">
        <v>43738</v>
      </c>
      <c r="H659" t="s">
        <v>2867</v>
      </c>
      <c r="J659" t="s">
        <v>2868</v>
      </c>
      <c r="L659" t="s">
        <v>2869</v>
      </c>
      <c r="M659" t="s">
        <v>90</v>
      </c>
      <c r="N659">
        <v>78641</v>
      </c>
      <c r="O659" t="s">
        <v>68</v>
      </c>
      <c r="Q659" t="s">
        <v>2870</v>
      </c>
      <c r="S659" t="s">
        <v>71</v>
      </c>
      <c r="T659" t="s">
        <v>1509</v>
      </c>
      <c r="U659" t="s">
        <v>1510</v>
      </c>
      <c r="V659" t="s">
        <v>887</v>
      </c>
      <c r="W659" t="s">
        <v>90</v>
      </c>
      <c r="X659" t="s">
        <v>2871</v>
      </c>
      <c r="Y659" t="str">
        <f>"47-3014"</f>
        <v>47-3014</v>
      </c>
      <c r="Z659" t="s">
        <v>2872</v>
      </c>
      <c r="AA659">
        <v>238320</v>
      </c>
      <c r="AB659">
        <v>17</v>
      </c>
      <c r="AC659">
        <v>17</v>
      </c>
      <c r="AD659" t="s">
        <v>77</v>
      </c>
      <c r="AE659" t="s">
        <v>96</v>
      </c>
      <c r="AF659">
        <v>40</v>
      </c>
      <c r="AG659" s="3">
        <v>0.33333333333333331</v>
      </c>
      <c r="AH659" s="3">
        <v>0.66666666666666663</v>
      </c>
      <c r="AI659" s="4">
        <v>16.309999999999999</v>
      </c>
      <c r="AL659" t="s">
        <v>79</v>
      </c>
      <c r="AM659" t="s">
        <v>80</v>
      </c>
      <c r="AO659" t="s">
        <v>81</v>
      </c>
      <c r="AP659" t="s">
        <v>69</v>
      </c>
      <c r="AQ659" t="s">
        <v>69</v>
      </c>
      <c r="AR659" t="s">
        <v>80</v>
      </c>
      <c r="AT659" t="s">
        <v>80</v>
      </c>
      <c r="AW659" t="s">
        <v>80</v>
      </c>
      <c r="AY659" t="s">
        <v>539</v>
      </c>
      <c r="AZ659" t="s">
        <v>755</v>
      </c>
      <c r="BA659" t="s">
        <v>90</v>
      </c>
      <c r="BB659">
        <v>78210</v>
      </c>
      <c r="BC659" t="s">
        <v>77</v>
      </c>
    </row>
    <row r="660" spans="1:55" x14ac:dyDescent="0.25">
      <c r="A660" t="s">
        <v>6807</v>
      </c>
      <c r="B660" s="1">
        <v>43454</v>
      </c>
      <c r="C660" t="s">
        <v>60</v>
      </c>
      <c r="D660" s="2">
        <v>43382.56827546296</v>
      </c>
      <c r="E660" t="s">
        <v>115</v>
      </c>
      <c r="H660" t="s">
        <v>6808</v>
      </c>
      <c r="J660" t="s">
        <v>6809</v>
      </c>
      <c r="K660" t="s">
        <v>6810</v>
      </c>
      <c r="L660" t="s">
        <v>630</v>
      </c>
      <c r="M660" t="s">
        <v>119</v>
      </c>
      <c r="N660">
        <v>33161</v>
      </c>
      <c r="O660" t="s">
        <v>68</v>
      </c>
      <c r="Q660" t="s">
        <v>6811</v>
      </c>
      <c r="S660" t="s">
        <v>80</v>
      </c>
      <c r="U660" t="s">
        <v>108</v>
      </c>
      <c r="X660" t="s">
        <v>2571</v>
      </c>
      <c r="Y660" t="str">
        <f>"37-2012"</f>
        <v>37-2012</v>
      </c>
      <c r="Z660" t="s">
        <v>268</v>
      </c>
      <c r="AA660">
        <v>561720</v>
      </c>
      <c r="AB660">
        <v>90</v>
      </c>
      <c r="AD660" t="s">
        <v>77</v>
      </c>
      <c r="AE660" t="s">
        <v>78</v>
      </c>
      <c r="AF660">
        <v>35</v>
      </c>
      <c r="AG660" s="3">
        <v>0.25</v>
      </c>
      <c r="AH660" s="3">
        <v>0.625</v>
      </c>
      <c r="AI660" s="4">
        <v>10.130000000000001</v>
      </c>
      <c r="AJ660">
        <v>0</v>
      </c>
      <c r="AK660">
        <v>0</v>
      </c>
      <c r="AL660" t="s">
        <v>79</v>
      </c>
      <c r="AM660" t="s">
        <v>80</v>
      </c>
      <c r="AO660" t="s">
        <v>173</v>
      </c>
      <c r="AR660" t="s">
        <v>80</v>
      </c>
      <c r="AT660" t="s">
        <v>80</v>
      </c>
      <c r="AW660" t="s">
        <v>80</v>
      </c>
      <c r="AY660" t="s">
        <v>3953</v>
      </c>
      <c r="AZ660" t="s">
        <v>6812</v>
      </c>
      <c r="BA660" t="s">
        <v>626</v>
      </c>
      <c r="BB660">
        <v>53965</v>
      </c>
      <c r="BC660" t="s">
        <v>77</v>
      </c>
    </row>
    <row r="661" spans="1:55" x14ac:dyDescent="0.25">
      <c r="A661" t="s">
        <v>7622</v>
      </c>
      <c r="B661" s="1">
        <v>43397</v>
      </c>
      <c r="C661" t="s">
        <v>60</v>
      </c>
      <c r="D661" s="2">
        <v>43376.579583333332</v>
      </c>
      <c r="E661" t="s">
        <v>61</v>
      </c>
      <c r="F661" s="1">
        <v>43466</v>
      </c>
      <c r="G661" s="1">
        <v>43738</v>
      </c>
      <c r="H661" t="s">
        <v>2867</v>
      </c>
      <c r="J661" t="s">
        <v>2868</v>
      </c>
      <c r="L661" t="s">
        <v>2869</v>
      </c>
      <c r="M661" t="s">
        <v>90</v>
      </c>
      <c r="N661">
        <v>78641</v>
      </c>
      <c r="O661" t="s">
        <v>68</v>
      </c>
      <c r="Q661" t="s">
        <v>2870</v>
      </c>
      <c r="S661" t="s">
        <v>71</v>
      </c>
      <c r="T661" t="s">
        <v>1509</v>
      </c>
      <c r="U661" t="s">
        <v>1510</v>
      </c>
      <c r="V661" t="s">
        <v>887</v>
      </c>
      <c r="W661" t="s">
        <v>90</v>
      </c>
      <c r="X661" t="s">
        <v>2871</v>
      </c>
      <c r="Y661" t="str">
        <f>"47-2141"</f>
        <v>47-2141</v>
      </c>
      <c r="Z661" t="s">
        <v>3748</v>
      </c>
      <c r="AA661">
        <v>238320</v>
      </c>
      <c r="AB661">
        <v>17</v>
      </c>
      <c r="AC661">
        <v>17</v>
      </c>
      <c r="AD661" t="s">
        <v>77</v>
      </c>
      <c r="AE661" t="s">
        <v>96</v>
      </c>
      <c r="AF661">
        <v>40</v>
      </c>
      <c r="AG661" s="3">
        <v>0.33333333333333331</v>
      </c>
      <c r="AH661" s="3">
        <v>0.66666666666666663</v>
      </c>
      <c r="AI661" s="4">
        <v>15.2</v>
      </c>
      <c r="AL661" t="s">
        <v>79</v>
      </c>
      <c r="AM661" t="s">
        <v>80</v>
      </c>
      <c r="AO661" t="s">
        <v>81</v>
      </c>
      <c r="AP661" t="s">
        <v>69</v>
      </c>
      <c r="AQ661" t="s">
        <v>69</v>
      </c>
      <c r="AR661" t="s">
        <v>80</v>
      </c>
      <c r="AT661" t="s">
        <v>80</v>
      </c>
      <c r="AW661" t="s">
        <v>80</v>
      </c>
      <c r="AY661" t="s">
        <v>698</v>
      </c>
      <c r="AZ661" t="s">
        <v>703</v>
      </c>
      <c r="BA661" t="s">
        <v>90</v>
      </c>
      <c r="BB661">
        <v>78641</v>
      </c>
      <c r="BC661" t="s">
        <v>77</v>
      </c>
    </row>
    <row r="662" spans="1:55" x14ac:dyDescent="0.25">
      <c r="A662" t="s">
        <v>7864</v>
      </c>
      <c r="B662" s="1">
        <v>43411</v>
      </c>
      <c r="C662" t="s">
        <v>60</v>
      </c>
      <c r="D662" s="2">
        <v>43383.004548611112</v>
      </c>
      <c r="E662" t="s">
        <v>61</v>
      </c>
      <c r="F662" s="1">
        <v>43473</v>
      </c>
      <c r="G662" s="1">
        <v>43745</v>
      </c>
      <c r="H662" t="s">
        <v>7865</v>
      </c>
      <c r="I662" t="s">
        <v>7866</v>
      </c>
      <c r="J662" t="s">
        <v>7867</v>
      </c>
      <c r="L662" t="s">
        <v>7695</v>
      </c>
      <c r="M662" t="s">
        <v>303</v>
      </c>
      <c r="N662">
        <v>91302</v>
      </c>
      <c r="O662" t="s">
        <v>68</v>
      </c>
      <c r="Q662" t="s">
        <v>7868</v>
      </c>
      <c r="S662" t="s">
        <v>71</v>
      </c>
      <c r="T662" t="s">
        <v>601</v>
      </c>
      <c r="U662" t="s">
        <v>602</v>
      </c>
      <c r="V662" t="s">
        <v>603</v>
      </c>
      <c r="W662" t="s">
        <v>303</v>
      </c>
      <c r="X662" t="s">
        <v>604</v>
      </c>
      <c r="Y662" t="str">
        <f>"39-2021"</f>
        <v>39-2021</v>
      </c>
      <c r="Z662" t="s">
        <v>338</v>
      </c>
      <c r="AA662">
        <v>711219</v>
      </c>
      <c r="AB662">
        <v>9</v>
      </c>
      <c r="AC662">
        <v>9</v>
      </c>
      <c r="AD662" t="s">
        <v>77</v>
      </c>
      <c r="AE662" t="s">
        <v>96</v>
      </c>
      <c r="AF662">
        <v>40</v>
      </c>
      <c r="AG662" s="3">
        <v>0.22916666666666666</v>
      </c>
      <c r="AH662" s="3">
        <v>0.66666666666666663</v>
      </c>
      <c r="AI662" s="4">
        <v>15.15</v>
      </c>
      <c r="AJ662">
        <v>22.73</v>
      </c>
      <c r="AL662" t="s">
        <v>79</v>
      </c>
      <c r="AM662" t="s">
        <v>80</v>
      </c>
      <c r="AO662" t="s">
        <v>81</v>
      </c>
      <c r="AP662" t="s">
        <v>69</v>
      </c>
      <c r="AQ662" t="s">
        <v>69</v>
      </c>
      <c r="AR662" t="s">
        <v>80</v>
      </c>
      <c r="AT662" t="s">
        <v>80</v>
      </c>
      <c r="AW662" t="s">
        <v>71</v>
      </c>
      <c r="AX662">
        <v>3</v>
      </c>
      <c r="AY662" t="s">
        <v>7695</v>
      </c>
      <c r="AZ662" t="s">
        <v>3002</v>
      </c>
      <c r="BA662" t="s">
        <v>303</v>
      </c>
      <c r="BB662">
        <v>91302</v>
      </c>
      <c r="BC662" t="s">
        <v>77</v>
      </c>
    </row>
    <row r="663" spans="1:55" x14ac:dyDescent="0.25">
      <c r="A663" t="s">
        <v>6223</v>
      </c>
      <c r="B663" s="1">
        <v>43419</v>
      </c>
      <c r="C663" t="s">
        <v>60</v>
      </c>
      <c r="D663" s="2">
        <v>43395.473541666666</v>
      </c>
      <c r="E663" t="s">
        <v>61</v>
      </c>
      <c r="F663" s="1">
        <v>43484</v>
      </c>
      <c r="G663" s="1">
        <v>43781</v>
      </c>
      <c r="H663" t="s">
        <v>6224</v>
      </c>
      <c r="J663" t="s">
        <v>6225</v>
      </c>
      <c r="L663" t="s">
        <v>1334</v>
      </c>
      <c r="M663" t="s">
        <v>248</v>
      </c>
      <c r="N663">
        <v>97501</v>
      </c>
      <c r="O663" t="s">
        <v>68</v>
      </c>
      <c r="Q663" t="s">
        <v>6226</v>
      </c>
      <c r="S663" t="s">
        <v>71</v>
      </c>
      <c r="T663" t="s">
        <v>250</v>
      </c>
      <c r="U663" t="s">
        <v>1467</v>
      </c>
      <c r="V663" t="s">
        <v>252</v>
      </c>
      <c r="W663" t="s">
        <v>253</v>
      </c>
      <c r="X663" t="s">
        <v>254</v>
      </c>
      <c r="Y663" t="str">
        <f>"45-4011"</f>
        <v>45-4011</v>
      </c>
      <c r="Z663" t="s">
        <v>242</v>
      </c>
      <c r="AA663">
        <v>115310</v>
      </c>
      <c r="AB663">
        <v>200</v>
      </c>
      <c r="AC663">
        <v>200</v>
      </c>
      <c r="AD663" t="s">
        <v>77</v>
      </c>
      <c r="AE663" t="s">
        <v>96</v>
      </c>
      <c r="AF663">
        <v>40</v>
      </c>
      <c r="AG663" s="3">
        <v>0.25</v>
      </c>
      <c r="AH663" s="3">
        <v>0.625</v>
      </c>
      <c r="AI663" s="4">
        <v>11.96</v>
      </c>
      <c r="AJ663">
        <v>17.940000000000001</v>
      </c>
      <c r="AK663">
        <v>33</v>
      </c>
      <c r="AL663" t="s">
        <v>79</v>
      </c>
      <c r="AM663" t="s">
        <v>80</v>
      </c>
      <c r="AO663" t="s">
        <v>81</v>
      </c>
      <c r="AR663" t="s">
        <v>80</v>
      </c>
      <c r="AT663" t="s">
        <v>80</v>
      </c>
      <c r="AW663" t="s">
        <v>71</v>
      </c>
      <c r="AX663">
        <v>3</v>
      </c>
      <c r="AY663" t="s">
        <v>1334</v>
      </c>
      <c r="AZ663" t="s">
        <v>621</v>
      </c>
      <c r="BA663" t="s">
        <v>248</v>
      </c>
      <c r="BB663">
        <v>97501</v>
      </c>
      <c r="BC663" t="s">
        <v>77</v>
      </c>
    </row>
    <row r="664" spans="1:55" x14ac:dyDescent="0.25">
      <c r="A664" t="s">
        <v>7652</v>
      </c>
      <c r="B664" s="1">
        <v>43409</v>
      </c>
      <c r="C664" t="s">
        <v>60</v>
      </c>
      <c r="D664" s="2">
        <v>43377.413217592592</v>
      </c>
      <c r="E664" t="s">
        <v>61</v>
      </c>
      <c r="F664" s="1">
        <v>43466</v>
      </c>
      <c r="G664" s="1">
        <v>43723</v>
      </c>
      <c r="H664" t="s">
        <v>7653</v>
      </c>
      <c r="I664" t="s">
        <v>7654</v>
      </c>
      <c r="J664" t="s">
        <v>7655</v>
      </c>
      <c r="L664" t="s">
        <v>1195</v>
      </c>
      <c r="M664" t="s">
        <v>119</v>
      </c>
      <c r="N664">
        <v>32407</v>
      </c>
      <c r="O664" t="s">
        <v>68</v>
      </c>
      <c r="Q664" t="s">
        <v>7656</v>
      </c>
      <c r="S664" t="s">
        <v>80</v>
      </c>
      <c r="U664" t="s">
        <v>108</v>
      </c>
      <c r="X664" t="s">
        <v>7657</v>
      </c>
      <c r="Y664" t="str">
        <f>"43-4081"</f>
        <v>43-4081</v>
      </c>
      <c r="Z664" t="s">
        <v>3675</v>
      </c>
      <c r="AA664">
        <v>721110</v>
      </c>
      <c r="AB664">
        <v>12</v>
      </c>
      <c r="AC664">
        <v>12</v>
      </c>
      <c r="AD664" t="s">
        <v>77</v>
      </c>
      <c r="AE664" t="s">
        <v>96</v>
      </c>
      <c r="AF664">
        <v>35</v>
      </c>
      <c r="AG664" s="3">
        <v>0.29166666666666669</v>
      </c>
      <c r="AH664" s="3">
        <v>0.625</v>
      </c>
      <c r="AI664" s="4">
        <v>12.01</v>
      </c>
      <c r="AJ664">
        <v>18.02</v>
      </c>
      <c r="AL664" t="s">
        <v>79</v>
      </c>
      <c r="AM664" t="s">
        <v>80</v>
      </c>
      <c r="AO664" t="s">
        <v>81</v>
      </c>
      <c r="AR664" t="s">
        <v>80</v>
      </c>
      <c r="AT664" t="s">
        <v>80</v>
      </c>
      <c r="AW664" t="s">
        <v>71</v>
      </c>
      <c r="AX664">
        <v>1</v>
      </c>
      <c r="AY664" t="s">
        <v>1195</v>
      </c>
      <c r="AZ664" t="s">
        <v>1196</v>
      </c>
      <c r="BA664" t="s">
        <v>119</v>
      </c>
      <c r="BB664">
        <v>32407</v>
      </c>
      <c r="BC664" t="s">
        <v>83</v>
      </c>
    </row>
    <row r="665" spans="1:55" x14ac:dyDescent="0.25">
      <c r="A665" t="s">
        <v>6177</v>
      </c>
      <c r="B665" s="1">
        <v>43410</v>
      </c>
      <c r="C665" t="s">
        <v>60</v>
      </c>
      <c r="D665" s="2">
        <v>43385.422523148147</v>
      </c>
      <c r="E665" t="s">
        <v>61</v>
      </c>
      <c r="F665" s="1">
        <v>43475</v>
      </c>
      <c r="G665" s="1">
        <v>43747</v>
      </c>
      <c r="H665" t="s">
        <v>6178</v>
      </c>
      <c r="J665" t="s">
        <v>6179</v>
      </c>
      <c r="L665" t="s">
        <v>6180</v>
      </c>
      <c r="M665" t="s">
        <v>119</v>
      </c>
      <c r="N665">
        <v>32686</v>
      </c>
      <c r="O665" t="s">
        <v>68</v>
      </c>
      <c r="Q665" t="s">
        <v>6181</v>
      </c>
      <c r="S665" t="s">
        <v>71</v>
      </c>
      <c r="T665" t="s">
        <v>601</v>
      </c>
      <c r="U665" t="s">
        <v>602</v>
      </c>
      <c r="V665" t="s">
        <v>603</v>
      </c>
      <c r="W665" t="s">
        <v>303</v>
      </c>
      <c r="X665" t="s">
        <v>604</v>
      </c>
      <c r="Y665" t="str">
        <f>"39-2021"</f>
        <v>39-2021</v>
      </c>
      <c r="Z665" t="s">
        <v>338</v>
      </c>
      <c r="AA665">
        <v>711219</v>
      </c>
      <c r="AB665">
        <v>14</v>
      </c>
      <c r="AC665">
        <v>14</v>
      </c>
      <c r="AD665" t="s">
        <v>77</v>
      </c>
      <c r="AE665" t="s">
        <v>96</v>
      </c>
      <c r="AF665">
        <v>40</v>
      </c>
      <c r="AG665" s="3">
        <v>0.22916666666666666</v>
      </c>
      <c r="AH665" s="3">
        <v>0.66666666666666663</v>
      </c>
      <c r="AI665" s="4">
        <v>12.07</v>
      </c>
      <c r="AJ665">
        <v>18.11</v>
      </c>
      <c r="AL665" t="s">
        <v>79</v>
      </c>
      <c r="AM665" t="s">
        <v>80</v>
      </c>
      <c r="AO665" t="s">
        <v>81</v>
      </c>
      <c r="AR665" t="s">
        <v>80</v>
      </c>
      <c r="AT665" t="s">
        <v>80</v>
      </c>
      <c r="AW665" t="s">
        <v>71</v>
      </c>
      <c r="AX665">
        <v>3</v>
      </c>
      <c r="AY665" t="s">
        <v>6180</v>
      </c>
      <c r="AZ665" t="s">
        <v>565</v>
      </c>
      <c r="BA665" t="s">
        <v>119</v>
      </c>
      <c r="BB665">
        <v>32686</v>
      </c>
      <c r="BC665" t="s">
        <v>77</v>
      </c>
    </row>
    <row r="666" spans="1:55" x14ac:dyDescent="0.25">
      <c r="A666" t="s">
        <v>4862</v>
      </c>
      <c r="B666" s="1">
        <v>43454</v>
      </c>
      <c r="C666" t="s">
        <v>60</v>
      </c>
      <c r="D666" s="2">
        <v>43409.329699074071</v>
      </c>
      <c r="E666" t="s">
        <v>61</v>
      </c>
      <c r="F666" s="1">
        <v>43497</v>
      </c>
      <c r="G666" s="1">
        <v>43799</v>
      </c>
      <c r="H666" t="s">
        <v>4863</v>
      </c>
      <c r="J666" t="s">
        <v>4864</v>
      </c>
      <c r="L666" t="s">
        <v>855</v>
      </c>
      <c r="M666" t="s">
        <v>332</v>
      </c>
      <c r="N666">
        <v>40504</v>
      </c>
      <c r="O666" t="s">
        <v>68</v>
      </c>
      <c r="Q666" t="s">
        <v>4865</v>
      </c>
      <c r="S666" t="s">
        <v>71</v>
      </c>
      <c r="T666" t="s">
        <v>857</v>
      </c>
      <c r="U666" t="s">
        <v>2513</v>
      </c>
      <c r="V666" t="s">
        <v>859</v>
      </c>
      <c r="W666" t="s">
        <v>332</v>
      </c>
      <c r="X666" t="s">
        <v>902</v>
      </c>
      <c r="Y666" t="str">
        <f>"39-2021"</f>
        <v>39-2021</v>
      </c>
      <c r="Z666" t="s">
        <v>338</v>
      </c>
      <c r="AA666">
        <v>711219</v>
      </c>
      <c r="AB666">
        <v>6</v>
      </c>
      <c r="AC666">
        <v>6</v>
      </c>
      <c r="AD666" t="s">
        <v>77</v>
      </c>
      <c r="AE666" t="s">
        <v>96</v>
      </c>
      <c r="AF666">
        <v>35</v>
      </c>
      <c r="AG666" s="3">
        <v>0.33333333333333331</v>
      </c>
      <c r="AH666" s="3">
        <v>0.66666666666666663</v>
      </c>
      <c r="AI666" s="4">
        <v>12.56</v>
      </c>
      <c r="AJ666">
        <v>18.84</v>
      </c>
      <c r="AK666">
        <v>18.84</v>
      </c>
      <c r="AL666" t="s">
        <v>79</v>
      </c>
      <c r="AM666" t="s">
        <v>80</v>
      </c>
      <c r="AO666" t="s">
        <v>81</v>
      </c>
      <c r="AP666" t="s">
        <v>104</v>
      </c>
      <c r="AQ666" t="s">
        <v>104</v>
      </c>
      <c r="AR666" t="s">
        <v>80</v>
      </c>
      <c r="AT666" t="s">
        <v>80</v>
      </c>
      <c r="AW666" t="s">
        <v>80</v>
      </c>
      <c r="AY666" t="s">
        <v>855</v>
      </c>
      <c r="AZ666" t="s">
        <v>861</v>
      </c>
      <c r="BA666" t="s">
        <v>332</v>
      </c>
      <c r="BB666">
        <v>40510</v>
      </c>
      <c r="BC666" t="s">
        <v>77</v>
      </c>
    </row>
    <row r="667" spans="1:55" x14ac:dyDescent="0.25">
      <c r="A667" t="s">
        <v>5693</v>
      </c>
      <c r="B667" s="1">
        <v>43441</v>
      </c>
      <c r="C667" t="s">
        <v>60</v>
      </c>
      <c r="D667" s="2">
        <v>43409.775613425925</v>
      </c>
      <c r="E667" t="s">
        <v>757</v>
      </c>
      <c r="F667" s="1">
        <v>43497</v>
      </c>
      <c r="G667" s="1">
        <v>43799</v>
      </c>
      <c r="H667" t="s">
        <v>5694</v>
      </c>
      <c r="J667" t="s">
        <v>5695</v>
      </c>
      <c r="L667" t="s">
        <v>3333</v>
      </c>
      <c r="M667" t="s">
        <v>99</v>
      </c>
      <c r="N667">
        <v>70062</v>
      </c>
      <c r="O667" t="s">
        <v>68</v>
      </c>
      <c r="Q667" t="s">
        <v>5696</v>
      </c>
      <c r="S667" t="s">
        <v>71</v>
      </c>
      <c r="T667" t="s">
        <v>237</v>
      </c>
      <c r="U667" t="s">
        <v>326</v>
      </c>
      <c r="V667" t="s">
        <v>239</v>
      </c>
      <c r="W667" t="s">
        <v>240</v>
      </c>
      <c r="X667" t="s">
        <v>804</v>
      </c>
      <c r="Y667" t="str">
        <f>"37-3011"</f>
        <v>37-3011</v>
      </c>
      <c r="Z667" t="s">
        <v>454</v>
      </c>
      <c r="AA667">
        <v>561730</v>
      </c>
      <c r="AB667">
        <v>10</v>
      </c>
      <c r="AC667">
        <v>10</v>
      </c>
      <c r="AD667" t="s">
        <v>77</v>
      </c>
      <c r="AE667" t="s">
        <v>96</v>
      </c>
      <c r="AF667">
        <v>40</v>
      </c>
      <c r="AG667" s="3">
        <v>0.29166666666666669</v>
      </c>
      <c r="AH667" s="3">
        <v>0.65625</v>
      </c>
      <c r="AI667" s="4">
        <v>11.93</v>
      </c>
      <c r="AJ667">
        <v>17.899999999999999</v>
      </c>
      <c r="AL667" t="s">
        <v>79</v>
      </c>
      <c r="AM667" t="s">
        <v>80</v>
      </c>
      <c r="AO667" t="s">
        <v>81</v>
      </c>
      <c r="AR667" t="s">
        <v>80</v>
      </c>
      <c r="AT667" t="s">
        <v>80</v>
      </c>
      <c r="AW667" t="s">
        <v>80</v>
      </c>
      <c r="AY667" t="s">
        <v>3333</v>
      </c>
      <c r="AZ667" t="s">
        <v>278</v>
      </c>
      <c r="BA667" t="s">
        <v>99</v>
      </c>
      <c r="BB667">
        <v>70062</v>
      </c>
      <c r="BC667" t="s">
        <v>77</v>
      </c>
    </row>
    <row r="668" spans="1:55" x14ac:dyDescent="0.25">
      <c r="A668" t="s">
        <v>7233</v>
      </c>
      <c r="B668" s="1">
        <v>43430</v>
      </c>
      <c r="C668" t="s">
        <v>60</v>
      </c>
      <c r="D668" s="2">
        <v>43399.482268518521</v>
      </c>
      <c r="E668" t="s">
        <v>130</v>
      </c>
      <c r="F668" s="1">
        <v>43489</v>
      </c>
      <c r="G668" s="1">
        <v>43738</v>
      </c>
      <c r="H668" t="s">
        <v>7234</v>
      </c>
      <c r="I668" t="s">
        <v>7235</v>
      </c>
      <c r="J668" t="s">
        <v>7236</v>
      </c>
      <c r="L668" t="s">
        <v>865</v>
      </c>
      <c r="M668" t="s">
        <v>90</v>
      </c>
      <c r="N668">
        <v>77063</v>
      </c>
      <c r="O668" t="s">
        <v>68</v>
      </c>
      <c r="Q668" t="s">
        <v>7237</v>
      </c>
      <c r="S668" t="s">
        <v>71</v>
      </c>
      <c r="T668" t="s">
        <v>663</v>
      </c>
      <c r="U668" t="s">
        <v>1003</v>
      </c>
      <c r="V668" t="s">
        <v>640</v>
      </c>
      <c r="W668" t="s">
        <v>90</v>
      </c>
      <c r="X668" t="s">
        <v>666</v>
      </c>
      <c r="Y668" t="str">
        <f>"37-3011"</f>
        <v>37-3011</v>
      </c>
      <c r="Z668" t="s">
        <v>454</v>
      </c>
      <c r="AA668">
        <v>561730</v>
      </c>
      <c r="AB668">
        <v>72</v>
      </c>
      <c r="AC668">
        <v>71</v>
      </c>
      <c r="AD668" t="s">
        <v>77</v>
      </c>
      <c r="AE668" t="s">
        <v>96</v>
      </c>
      <c r="AF668">
        <v>40</v>
      </c>
      <c r="AG668" s="3">
        <v>0.27083333333333331</v>
      </c>
      <c r="AH668" s="3">
        <v>0.64583333333333337</v>
      </c>
      <c r="AI668" s="4">
        <v>13.44</v>
      </c>
      <c r="AJ668">
        <v>20.16</v>
      </c>
      <c r="AL668" t="s">
        <v>79</v>
      </c>
      <c r="AM668" t="s">
        <v>80</v>
      </c>
      <c r="AO668" t="s">
        <v>81</v>
      </c>
      <c r="AR668" t="s">
        <v>80</v>
      </c>
      <c r="AT668" t="s">
        <v>80</v>
      </c>
      <c r="AW668" t="s">
        <v>80</v>
      </c>
      <c r="AY668" t="s">
        <v>865</v>
      </c>
      <c r="AZ668" t="s">
        <v>2298</v>
      </c>
      <c r="BA668" t="s">
        <v>90</v>
      </c>
      <c r="BB668">
        <v>77063</v>
      </c>
      <c r="BC668" t="s">
        <v>77</v>
      </c>
    </row>
    <row r="669" spans="1:55" x14ac:dyDescent="0.25">
      <c r="A669" t="s">
        <v>7795</v>
      </c>
      <c r="B669" s="1">
        <v>43409</v>
      </c>
      <c r="C669" t="s">
        <v>60</v>
      </c>
      <c r="D669" s="2">
        <v>43377.922754629632</v>
      </c>
      <c r="E669" t="s">
        <v>61</v>
      </c>
      <c r="F669" s="1">
        <v>43466</v>
      </c>
      <c r="G669" s="1">
        <v>43626</v>
      </c>
      <c r="H669" t="s">
        <v>1601</v>
      </c>
      <c r="J669" t="s">
        <v>1602</v>
      </c>
      <c r="L669" t="s">
        <v>1603</v>
      </c>
      <c r="M669" t="s">
        <v>147</v>
      </c>
      <c r="N669">
        <v>98107</v>
      </c>
      <c r="O669" t="s">
        <v>68</v>
      </c>
      <c r="Q669" t="s">
        <v>1604</v>
      </c>
      <c r="S669" t="s">
        <v>71</v>
      </c>
      <c r="T669" t="s">
        <v>1605</v>
      </c>
      <c r="U669" t="s">
        <v>1606</v>
      </c>
      <c r="V669" t="s">
        <v>146</v>
      </c>
      <c r="W669" t="s">
        <v>147</v>
      </c>
      <c r="X669" t="s">
        <v>1607</v>
      </c>
      <c r="Y669" t="str">
        <f>"51-9032"</f>
        <v>51-9032</v>
      </c>
      <c r="Z669" t="s">
        <v>743</v>
      </c>
      <c r="AA669">
        <v>311710</v>
      </c>
      <c r="AB669">
        <v>1</v>
      </c>
      <c r="AC669">
        <v>1</v>
      </c>
      <c r="AD669" t="s">
        <v>77</v>
      </c>
      <c r="AE669" t="s">
        <v>78</v>
      </c>
      <c r="AF669">
        <v>40</v>
      </c>
      <c r="AG669" s="3">
        <v>0.25</v>
      </c>
      <c r="AH669" s="3">
        <v>0.75</v>
      </c>
      <c r="AI669" s="4">
        <v>22.25</v>
      </c>
      <c r="AJ669">
        <v>33.380000000000003</v>
      </c>
      <c r="AK669">
        <v>45</v>
      </c>
      <c r="AL669" t="s">
        <v>79</v>
      </c>
      <c r="AM669" t="s">
        <v>80</v>
      </c>
      <c r="AO669" t="s">
        <v>81</v>
      </c>
      <c r="AR669" t="s">
        <v>80</v>
      </c>
      <c r="AT669" t="s">
        <v>80</v>
      </c>
      <c r="AW669" t="s">
        <v>71</v>
      </c>
      <c r="AX669">
        <v>24</v>
      </c>
      <c r="AY669" t="s">
        <v>7796</v>
      </c>
      <c r="AZ669" t="s">
        <v>1609</v>
      </c>
      <c r="BA669" t="s">
        <v>157</v>
      </c>
      <c r="BB669">
        <v>99661</v>
      </c>
      <c r="BC669" t="s">
        <v>83</v>
      </c>
    </row>
    <row r="670" spans="1:55" x14ac:dyDescent="0.25">
      <c r="A670" t="s">
        <v>7933</v>
      </c>
      <c r="B670" s="1">
        <v>43424</v>
      </c>
      <c r="C670" t="s">
        <v>60</v>
      </c>
      <c r="D670" s="2">
        <v>43396.437314814815</v>
      </c>
      <c r="E670" t="s">
        <v>130</v>
      </c>
      <c r="F670" s="1">
        <v>43486</v>
      </c>
      <c r="G670" s="1">
        <v>43759</v>
      </c>
      <c r="H670" t="s">
        <v>7934</v>
      </c>
      <c r="I670" t="s">
        <v>69</v>
      </c>
      <c r="J670" t="s">
        <v>7935</v>
      </c>
      <c r="K670" t="s">
        <v>69</v>
      </c>
      <c r="L670" t="s">
        <v>865</v>
      </c>
      <c r="M670" t="s">
        <v>90</v>
      </c>
      <c r="N670">
        <v>77041</v>
      </c>
      <c r="O670" t="s">
        <v>68</v>
      </c>
      <c r="Q670" t="s">
        <v>7936</v>
      </c>
      <c r="S670" t="s">
        <v>71</v>
      </c>
      <c r="T670" t="s">
        <v>663</v>
      </c>
      <c r="U670" t="s">
        <v>664</v>
      </c>
      <c r="V670" t="s">
        <v>665</v>
      </c>
      <c r="W670" t="s">
        <v>90</v>
      </c>
      <c r="X670" t="s">
        <v>666</v>
      </c>
      <c r="Y670" t="str">
        <f>"37-3011"</f>
        <v>37-3011</v>
      </c>
      <c r="Z670" t="s">
        <v>454</v>
      </c>
      <c r="AA670">
        <v>561730</v>
      </c>
      <c r="AB670">
        <v>100</v>
      </c>
      <c r="AC670">
        <v>99</v>
      </c>
      <c r="AD670" t="s">
        <v>77</v>
      </c>
      <c r="AE670" t="s">
        <v>96</v>
      </c>
      <c r="AF670">
        <v>40</v>
      </c>
      <c r="AG670" s="3">
        <v>0.25</v>
      </c>
      <c r="AH670" s="3">
        <v>0.625</v>
      </c>
      <c r="AI670" s="4">
        <v>13.44</v>
      </c>
      <c r="AJ670">
        <v>20.16</v>
      </c>
      <c r="AK670">
        <v>20.16</v>
      </c>
      <c r="AL670" t="s">
        <v>79</v>
      </c>
      <c r="AM670" t="s">
        <v>80</v>
      </c>
      <c r="AO670" t="s">
        <v>81</v>
      </c>
      <c r="AR670" t="s">
        <v>80</v>
      </c>
      <c r="AT670" t="s">
        <v>80</v>
      </c>
      <c r="AW670" t="s">
        <v>71</v>
      </c>
      <c r="AX670">
        <v>2</v>
      </c>
      <c r="AY670" t="s">
        <v>865</v>
      </c>
      <c r="AZ670" t="s">
        <v>2298</v>
      </c>
      <c r="BA670" t="s">
        <v>90</v>
      </c>
      <c r="BB670">
        <v>77041</v>
      </c>
      <c r="BC670" t="s">
        <v>77</v>
      </c>
    </row>
    <row r="671" spans="1:55" x14ac:dyDescent="0.25">
      <c r="A671" t="s">
        <v>1600</v>
      </c>
      <c r="B671" s="1">
        <v>43409</v>
      </c>
      <c r="C671" t="s">
        <v>60</v>
      </c>
      <c r="D671" s="2">
        <v>43377.918275462966</v>
      </c>
      <c r="E671" t="s">
        <v>61</v>
      </c>
      <c r="F671" s="1">
        <v>43466</v>
      </c>
      <c r="G671" s="1">
        <v>43626</v>
      </c>
      <c r="H671" t="s">
        <v>1601</v>
      </c>
      <c r="J671" t="s">
        <v>1602</v>
      </c>
      <c r="L671" t="s">
        <v>1603</v>
      </c>
      <c r="M671" t="s">
        <v>147</v>
      </c>
      <c r="N671">
        <v>98107</v>
      </c>
      <c r="O671" t="s">
        <v>68</v>
      </c>
      <c r="Q671" t="s">
        <v>1604</v>
      </c>
      <c r="S671" t="s">
        <v>71</v>
      </c>
      <c r="T671" t="s">
        <v>1605</v>
      </c>
      <c r="U671" t="s">
        <v>1606</v>
      </c>
      <c r="V671" t="s">
        <v>146</v>
      </c>
      <c r="W671" t="s">
        <v>147</v>
      </c>
      <c r="X671" t="s">
        <v>1607</v>
      </c>
      <c r="Y671" t="str">
        <f>"51-9032"</f>
        <v>51-9032</v>
      </c>
      <c r="Z671" t="s">
        <v>743</v>
      </c>
      <c r="AA671">
        <v>311710</v>
      </c>
      <c r="AB671">
        <v>3</v>
      </c>
      <c r="AC671">
        <v>3</v>
      </c>
      <c r="AD671" t="s">
        <v>77</v>
      </c>
      <c r="AE671" t="s">
        <v>78</v>
      </c>
      <c r="AF671">
        <v>40</v>
      </c>
      <c r="AG671" s="3">
        <v>0.25</v>
      </c>
      <c r="AH671" s="3">
        <v>0.75</v>
      </c>
      <c r="AI671" s="4">
        <v>22.25</v>
      </c>
      <c r="AJ671">
        <v>33.380000000000003</v>
      </c>
      <c r="AK671">
        <v>48</v>
      </c>
      <c r="AL671" t="s">
        <v>79</v>
      </c>
      <c r="AM671" t="s">
        <v>80</v>
      </c>
      <c r="AO671" t="s">
        <v>81</v>
      </c>
      <c r="AR671" t="s">
        <v>80</v>
      </c>
      <c r="AT671" t="s">
        <v>80</v>
      </c>
      <c r="AW671" t="s">
        <v>71</v>
      </c>
      <c r="AX671">
        <v>24</v>
      </c>
      <c r="AY671" t="s">
        <v>1608</v>
      </c>
      <c r="AZ671" t="s">
        <v>1609</v>
      </c>
      <c r="BA671" t="s">
        <v>157</v>
      </c>
      <c r="BB671">
        <v>99553</v>
      </c>
      <c r="BC671" t="s">
        <v>83</v>
      </c>
    </row>
    <row r="672" spans="1:55" x14ac:dyDescent="0.25">
      <c r="A672" t="s">
        <v>2386</v>
      </c>
      <c r="B672" s="1">
        <v>43438</v>
      </c>
      <c r="C672" t="s">
        <v>60</v>
      </c>
      <c r="D672" s="2">
        <v>43407.058634259258</v>
      </c>
      <c r="E672" t="s">
        <v>757</v>
      </c>
      <c r="F672" s="1">
        <v>43497</v>
      </c>
      <c r="G672" s="1">
        <v>43770</v>
      </c>
      <c r="H672" t="s">
        <v>2387</v>
      </c>
      <c r="J672" t="s">
        <v>2388</v>
      </c>
      <c r="L672" t="s">
        <v>2389</v>
      </c>
      <c r="M672" t="s">
        <v>653</v>
      </c>
      <c r="N672">
        <v>66030</v>
      </c>
      <c r="O672" t="s">
        <v>68</v>
      </c>
      <c r="Q672" t="s">
        <v>2390</v>
      </c>
      <c r="S672" t="s">
        <v>71</v>
      </c>
      <c r="T672" t="s">
        <v>250</v>
      </c>
      <c r="U672" t="s">
        <v>1565</v>
      </c>
      <c r="V672" t="s">
        <v>252</v>
      </c>
      <c r="W672" t="s">
        <v>253</v>
      </c>
      <c r="X672" t="s">
        <v>754</v>
      </c>
      <c r="Y672" t="str">
        <f>"37-3011"</f>
        <v>37-3011</v>
      </c>
      <c r="Z672" t="s">
        <v>454</v>
      </c>
      <c r="AA672">
        <v>561730</v>
      </c>
      <c r="AB672">
        <v>61</v>
      </c>
      <c r="AC672">
        <v>61</v>
      </c>
      <c r="AD672" t="s">
        <v>77</v>
      </c>
      <c r="AE672" t="s">
        <v>78</v>
      </c>
      <c r="AF672">
        <v>40</v>
      </c>
      <c r="AG672" s="3">
        <v>0.3125</v>
      </c>
      <c r="AH672" s="3">
        <v>0.6875</v>
      </c>
      <c r="AI672" s="4">
        <v>14.73</v>
      </c>
      <c r="AJ672">
        <v>22.1</v>
      </c>
      <c r="AK672">
        <v>28.88</v>
      </c>
      <c r="AL672" t="s">
        <v>79</v>
      </c>
      <c r="AM672" t="s">
        <v>80</v>
      </c>
      <c r="AO672" t="s">
        <v>81</v>
      </c>
      <c r="AR672" t="s">
        <v>80</v>
      </c>
      <c r="AT672" t="s">
        <v>80</v>
      </c>
      <c r="AW672" t="s">
        <v>71</v>
      </c>
      <c r="AX672">
        <v>3</v>
      </c>
      <c r="AY672" t="s">
        <v>2389</v>
      </c>
      <c r="AZ672" t="s">
        <v>2391</v>
      </c>
      <c r="BA672" t="s">
        <v>653</v>
      </c>
      <c r="BB672">
        <v>66030</v>
      </c>
      <c r="BC672" t="s">
        <v>77</v>
      </c>
    </row>
    <row r="673" spans="1:55" x14ac:dyDescent="0.25">
      <c r="A673" t="s">
        <v>6146</v>
      </c>
      <c r="B673" s="1">
        <v>43409</v>
      </c>
      <c r="C673" t="s">
        <v>60</v>
      </c>
      <c r="D673" s="2">
        <v>43377.912638888891</v>
      </c>
      <c r="E673" t="s">
        <v>61</v>
      </c>
      <c r="F673" s="1">
        <v>43466</v>
      </c>
      <c r="G673" s="1">
        <v>43585</v>
      </c>
      <c r="H673" t="s">
        <v>1601</v>
      </c>
      <c r="J673" t="s">
        <v>1602</v>
      </c>
      <c r="L673" t="s">
        <v>1603</v>
      </c>
      <c r="M673" t="s">
        <v>147</v>
      </c>
      <c r="N673">
        <v>98107</v>
      </c>
      <c r="O673" t="s">
        <v>68</v>
      </c>
      <c r="Q673" t="s">
        <v>1604</v>
      </c>
      <c r="S673" t="s">
        <v>71</v>
      </c>
      <c r="T673" t="s">
        <v>6147</v>
      </c>
      <c r="U673" t="s">
        <v>1606</v>
      </c>
      <c r="V673" t="s">
        <v>146</v>
      </c>
      <c r="W673" t="s">
        <v>147</v>
      </c>
      <c r="X673" t="s">
        <v>1988</v>
      </c>
      <c r="Y673" t="str">
        <f>"51-3092"</f>
        <v>51-3092</v>
      </c>
      <c r="Z673" t="s">
        <v>1989</v>
      </c>
      <c r="AA673">
        <v>311712</v>
      </c>
      <c r="AB673">
        <v>2</v>
      </c>
      <c r="AC673">
        <v>2</v>
      </c>
      <c r="AD673" t="s">
        <v>77</v>
      </c>
      <c r="AE673" t="s">
        <v>78</v>
      </c>
      <c r="AF673">
        <v>40</v>
      </c>
      <c r="AG673" s="3">
        <v>0.25</v>
      </c>
      <c r="AH673" s="3">
        <v>0.75</v>
      </c>
      <c r="AI673" s="4">
        <v>19.600000000000001</v>
      </c>
      <c r="AJ673">
        <v>29.4</v>
      </c>
      <c r="AK673">
        <v>48.75</v>
      </c>
      <c r="AL673" t="s">
        <v>79</v>
      </c>
      <c r="AM673" t="s">
        <v>80</v>
      </c>
      <c r="AO673" t="s">
        <v>81</v>
      </c>
      <c r="AR673" t="s">
        <v>80</v>
      </c>
      <c r="AT673" t="s">
        <v>80</v>
      </c>
      <c r="AW673" t="s">
        <v>71</v>
      </c>
      <c r="AX673">
        <v>24</v>
      </c>
      <c r="AY673" t="s">
        <v>1608</v>
      </c>
      <c r="AZ673" t="s">
        <v>1609</v>
      </c>
      <c r="BA673" t="s">
        <v>157</v>
      </c>
      <c r="BB673">
        <v>99553</v>
      </c>
      <c r="BC673" t="s">
        <v>83</v>
      </c>
    </row>
    <row r="674" spans="1:55" x14ac:dyDescent="0.25">
      <c r="A674" t="s">
        <v>7502</v>
      </c>
      <c r="B674" s="1">
        <v>43452</v>
      </c>
      <c r="C674" t="s">
        <v>60</v>
      </c>
      <c r="D674" s="2">
        <v>43435.001446759263</v>
      </c>
      <c r="E674" t="s">
        <v>85</v>
      </c>
      <c r="H674" t="s">
        <v>7503</v>
      </c>
      <c r="J674" t="s">
        <v>7504</v>
      </c>
      <c r="L674" t="s">
        <v>5580</v>
      </c>
      <c r="M674" t="s">
        <v>274</v>
      </c>
      <c r="N674">
        <v>55343</v>
      </c>
      <c r="O674" t="s">
        <v>68</v>
      </c>
      <c r="Q674" t="s">
        <v>7505</v>
      </c>
      <c r="S674" t="s">
        <v>71</v>
      </c>
      <c r="T674" t="s">
        <v>793</v>
      </c>
      <c r="U674" t="s">
        <v>794</v>
      </c>
      <c r="V674" t="s">
        <v>184</v>
      </c>
      <c r="W674" t="s">
        <v>90</v>
      </c>
      <c r="X674" t="s">
        <v>7506</v>
      </c>
      <c r="Y674" t="str">
        <f>"37-3011"</f>
        <v>37-3011</v>
      </c>
      <c r="Z674" t="s">
        <v>454</v>
      </c>
      <c r="AA674">
        <v>561730</v>
      </c>
      <c r="AB674">
        <v>12</v>
      </c>
      <c r="AD674" t="s">
        <v>77</v>
      </c>
      <c r="AE674" t="s">
        <v>78</v>
      </c>
      <c r="AF674">
        <v>40</v>
      </c>
      <c r="AG674" s="3">
        <v>0.29166666666666669</v>
      </c>
      <c r="AH674" s="3">
        <v>0.66666666666666663</v>
      </c>
      <c r="AI674" s="4">
        <v>17.05</v>
      </c>
      <c r="AJ674">
        <v>25.58</v>
      </c>
      <c r="AL674" t="s">
        <v>79</v>
      </c>
      <c r="AM674" t="s">
        <v>80</v>
      </c>
      <c r="AO674" t="s">
        <v>81</v>
      </c>
      <c r="AR674" t="s">
        <v>80</v>
      </c>
      <c r="AT674" t="s">
        <v>80</v>
      </c>
      <c r="AW674" t="s">
        <v>80</v>
      </c>
      <c r="AY674" t="s">
        <v>5580</v>
      </c>
      <c r="AZ674" t="s">
        <v>1512</v>
      </c>
      <c r="BA674" t="s">
        <v>274</v>
      </c>
      <c r="BB674">
        <v>55343</v>
      </c>
      <c r="BC674" t="s">
        <v>77</v>
      </c>
    </row>
    <row r="675" spans="1:55" x14ac:dyDescent="0.25">
      <c r="A675" t="s">
        <v>4014</v>
      </c>
      <c r="B675" s="1">
        <v>43412</v>
      </c>
      <c r="C675" t="s">
        <v>60</v>
      </c>
      <c r="D675" s="2">
        <v>43377.763379629629</v>
      </c>
      <c r="E675" t="s">
        <v>61</v>
      </c>
      <c r="F675" s="1">
        <v>43466</v>
      </c>
      <c r="G675" s="1">
        <v>43646</v>
      </c>
      <c r="H675" t="s">
        <v>4015</v>
      </c>
      <c r="J675" t="s">
        <v>4016</v>
      </c>
      <c r="L675" t="s">
        <v>2966</v>
      </c>
      <c r="M675" t="s">
        <v>99</v>
      </c>
      <c r="N675">
        <v>70517</v>
      </c>
      <c r="O675" t="s">
        <v>68</v>
      </c>
      <c r="P675" t="s">
        <v>3173</v>
      </c>
      <c r="Q675" t="s">
        <v>4017</v>
      </c>
      <c r="S675" t="s">
        <v>71</v>
      </c>
      <c r="T675" t="s">
        <v>295</v>
      </c>
      <c r="U675" t="s">
        <v>4018</v>
      </c>
      <c r="V675" t="s">
        <v>297</v>
      </c>
      <c r="W675" t="s">
        <v>99</v>
      </c>
      <c r="X675" t="s">
        <v>4019</v>
      </c>
      <c r="Y675" t="str">
        <f>"53-7062"</f>
        <v>53-7062</v>
      </c>
      <c r="Z675" t="s">
        <v>186</v>
      </c>
      <c r="AA675">
        <v>31171</v>
      </c>
      <c r="AB675">
        <v>30</v>
      </c>
      <c r="AC675">
        <v>30</v>
      </c>
      <c r="AD675" t="s">
        <v>77</v>
      </c>
      <c r="AE675" t="s">
        <v>78</v>
      </c>
      <c r="AF675">
        <v>35</v>
      </c>
      <c r="AG675" s="3">
        <v>0.25</v>
      </c>
      <c r="AH675" s="3">
        <v>0.625</v>
      </c>
      <c r="AI675" s="4">
        <v>8.33</v>
      </c>
      <c r="AJ675">
        <v>12.5</v>
      </c>
      <c r="AK675">
        <v>12.5</v>
      </c>
      <c r="AL675" t="s">
        <v>79</v>
      </c>
      <c r="AM675" t="s">
        <v>80</v>
      </c>
      <c r="AO675" t="s">
        <v>81</v>
      </c>
      <c r="AR675" t="s">
        <v>80</v>
      </c>
      <c r="AT675" t="s">
        <v>80</v>
      </c>
      <c r="AW675" t="s">
        <v>80</v>
      </c>
      <c r="AY675" t="s">
        <v>2966</v>
      </c>
      <c r="AZ675" t="s">
        <v>3173</v>
      </c>
      <c r="BA675" t="s">
        <v>99</v>
      </c>
      <c r="BB675">
        <v>70517</v>
      </c>
      <c r="BC675" t="s">
        <v>83</v>
      </c>
    </row>
    <row r="676" spans="1:55" x14ac:dyDescent="0.25">
      <c r="A676" t="s">
        <v>6123</v>
      </c>
      <c r="B676" s="1">
        <v>43419</v>
      </c>
      <c r="C676" t="s">
        <v>60</v>
      </c>
      <c r="D676" s="2">
        <v>43377.691192129627</v>
      </c>
      <c r="E676" t="s">
        <v>61</v>
      </c>
      <c r="F676" s="1">
        <v>43466</v>
      </c>
      <c r="G676" s="1">
        <v>43738</v>
      </c>
      <c r="H676" t="s">
        <v>6124</v>
      </c>
      <c r="I676" t="s">
        <v>69</v>
      </c>
      <c r="J676" t="s">
        <v>6125</v>
      </c>
      <c r="K676" t="s">
        <v>69</v>
      </c>
      <c r="L676" t="s">
        <v>6126</v>
      </c>
      <c r="M676" t="s">
        <v>240</v>
      </c>
      <c r="N676">
        <v>31513</v>
      </c>
      <c r="O676" t="s">
        <v>68</v>
      </c>
      <c r="Q676" t="s">
        <v>6127</v>
      </c>
      <c r="S676" t="s">
        <v>80</v>
      </c>
      <c r="U676" t="s">
        <v>108</v>
      </c>
      <c r="X676" t="s">
        <v>6128</v>
      </c>
      <c r="Y676" t="str">
        <f>"37-3011"</f>
        <v>37-3011</v>
      </c>
      <c r="Z676" t="s">
        <v>454</v>
      </c>
      <c r="AA676">
        <v>113210</v>
      </c>
      <c r="AB676">
        <v>60</v>
      </c>
      <c r="AC676">
        <v>60</v>
      </c>
      <c r="AD676" t="s">
        <v>77</v>
      </c>
      <c r="AE676" t="s">
        <v>96</v>
      </c>
      <c r="AF676">
        <v>35</v>
      </c>
      <c r="AG676" s="3">
        <v>0.29166666666666669</v>
      </c>
      <c r="AH676" s="3">
        <v>0.66666666666666663</v>
      </c>
      <c r="AI676" s="4">
        <v>10.74</v>
      </c>
      <c r="AJ676">
        <v>16.11</v>
      </c>
      <c r="AK676">
        <v>20.37</v>
      </c>
      <c r="AL676" t="s">
        <v>79</v>
      </c>
      <c r="AM676" t="s">
        <v>80</v>
      </c>
      <c r="AO676" t="s">
        <v>81</v>
      </c>
      <c r="AR676" t="s">
        <v>80</v>
      </c>
      <c r="AT676" t="s">
        <v>80</v>
      </c>
      <c r="AW676" t="s">
        <v>80</v>
      </c>
      <c r="AY676" t="s">
        <v>6126</v>
      </c>
      <c r="AZ676" t="s">
        <v>6129</v>
      </c>
      <c r="BA676" t="s">
        <v>240</v>
      </c>
      <c r="BB676">
        <v>31513</v>
      </c>
      <c r="BC676" t="s">
        <v>77</v>
      </c>
    </row>
    <row r="677" spans="1:55" x14ac:dyDescent="0.25">
      <c r="A677" t="s">
        <v>8110</v>
      </c>
      <c r="B677" s="1">
        <v>43446</v>
      </c>
      <c r="C677" t="s">
        <v>60</v>
      </c>
      <c r="D677" s="2">
        <v>43435.007534722223</v>
      </c>
      <c r="E677" t="s">
        <v>85</v>
      </c>
      <c r="H677" t="s">
        <v>8111</v>
      </c>
      <c r="I677" t="s">
        <v>8112</v>
      </c>
      <c r="J677" t="s">
        <v>8113</v>
      </c>
      <c r="L677" t="s">
        <v>192</v>
      </c>
      <c r="M677" t="s">
        <v>180</v>
      </c>
      <c r="N677">
        <v>15226</v>
      </c>
      <c r="O677" t="s">
        <v>68</v>
      </c>
      <c r="Q677" t="s">
        <v>8114</v>
      </c>
      <c r="S677" t="s">
        <v>71</v>
      </c>
      <c r="T677" t="s">
        <v>793</v>
      </c>
      <c r="U677" t="s">
        <v>794</v>
      </c>
      <c r="V677" t="s">
        <v>184</v>
      </c>
      <c r="W677" t="s">
        <v>90</v>
      </c>
      <c r="X677" t="s">
        <v>2791</v>
      </c>
      <c r="Y677" t="str">
        <f>"37-3011"</f>
        <v>37-3011</v>
      </c>
      <c r="Z677" t="s">
        <v>454</v>
      </c>
      <c r="AA677">
        <v>561730</v>
      </c>
      <c r="AB677">
        <v>8</v>
      </c>
      <c r="AD677" t="s">
        <v>77</v>
      </c>
      <c r="AE677" t="s">
        <v>96</v>
      </c>
      <c r="AF677">
        <v>40</v>
      </c>
      <c r="AG677" s="3">
        <v>0.25</v>
      </c>
      <c r="AH677" s="3">
        <v>0.60416666666666663</v>
      </c>
      <c r="AI677" s="4">
        <v>13.77</v>
      </c>
      <c r="AJ677">
        <v>20.66</v>
      </c>
      <c r="AK677">
        <v>24</v>
      </c>
      <c r="AL677" t="s">
        <v>79</v>
      </c>
      <c r="AM677" t="s">
        <v>80</v>
      </c>
      <c r="AO677" t="s">
        <v>81</v>
      </c>
      <c r="AR677" t="s">
        <v>80</v>
      </c>
      <c r="AT677" t="s">
        <v>80</v>
      </c>
      <c r="AW677" t="s">
        <v>80</v>
      </c>
      <c r="AY677" t="s">
        <v>8115</v>
      </c>
      <c r="AZ677" t="s">
        <v>200</v>
      </c>
      <c r="BA677" t="s">
        <v>180</v>
      </c>
      <c r="BB677">
        <v>15209</v>
      </c>
      <c r="BC677" t="s">
        <v>77</v>
      </c>
    </row>
    <row r="678" spans="1:55" x14ac:dyDescent="0.25">
      <c r="A678" t="s">
        <v>6291</v>
      </c>
      <c r="B678" s="1">
        <v>43424</v>
      </c>
      <c r="C678" t="s">
        <v>60</v>
      </c>
      <c r="D678" s="2">
        <v>43395.765497685185</v>
      </c>
      <c r="E678" t="s">
        <v>61</v>
      </c>
      <c r="F678" s="1">
        <v>43480</v>
      </c>
      <c r="G678" s="1">
        <v>43770</v>
      </c>
      <c r="H678" t="s">
        <v>6292</v>
      </c>
      <c r="J678" t="s">
        <v>6293</v>
      </c>
      <c r="L678" t="s">
        <v>1563</v>
      </c>
      <c r="M678" t="s">
        <v>248</v>
      </c>
      <c r="N678">
        <v>97502</v>
      </c>
      <c r="O678" t="s">
        <v>68</v>
      </c>
      <c r="Q678" t="s">
        <v>6294</v>
      </c>
      <c r="S678" t="s">
        <v>71</v>
      </c>
      <c r="T678" t="s">
        <v>250</v>
      </c>
      <c r="U678" t="s">
        <v>251</v>
      </c>
      <c r="V678" t="s">
        <v>252</v>
      </c>
      <c r="W678" t="s">
        <v>253</v>
      </c>
      <c r="X678" t="s">
        <v>254</v>
      </c>
      <c r="Y678" t="str">
        <f>"45-4011"</f>
        <v>45-4011</v>
      </c>
      <c r="Z678" t="s">
        <v>242</v>
      </c>
      <c r="AA678">
        <v>115310</v>
      </c>
      <c r="AB678">
        <v>30</v>
      </c>
      <c r="AC678">
        <v>30</v>
      </c>
      <c r="AD678" t="s">
        <v>77</v>
      </c>
      <c r="AE678" t="s">
        <v>96</v>
      </c>
      <c r="AF678">
        <v>40</v>
      </c>
      <c r="AG678" s="3">
        <v>0.29166666666666669</v>
      </c>
      <c r="AH678" s="3">
        <v>0.625</v>
      </c>
      <c r="AI678" s="4">
        <v>11.96</v>
      </c>
      <c r="AJ678">
        <v>17.940000000000001</v>
      </c>
      <c r="AK678">
        <v>33</v>
      </c>
      <c r="AL678" t="s">
        <v>79</v>
      </c>
      <c r="AM678" t="s">
        <v>80</v>
      </c>
      <c r="AO678" t="s">
        <v>81</v>
      </c>
      <c r="AR678" t="s">
        <v>80</v>
      </c>
      <c r="AT678" t="s">
        <v>80</v>
      </c>
      <c r="AW678" t="s">
        <v>71</v>
      </c>
      <c r="AX678">
        <v>3</v>
      </c>
      <c r="AY678" t="s">
        <v>1563</v>
      </c>
      <c r="AZ678" t="s">
        <v>5134</v>
      </c>
      <c r="BA678" t="s">
        <v>248</v>
      </c>
      <c r="BB678">
        <v>97502</v>
      </c>
      <c r="BC678" t="s">
        <v>77</v>
      </c>
    </row>
    <row r="679" spans="1:55" x14ac:dyDescent="0.25">
      <c r="A679" t="s">
        <v>4918</v>
      </c>
      <c r="B679" s="1">
        <v>43461</v>
      </c>
      <c r="C679" t="s">
        <v>60</v>
      </c>
      <c r="D679" s="2">
        <v>43433.412002314813</v>
      </c>
      <c r="E679" t="s">
        <v>115</v>
      </c>
      <c r="H679" t="s">
        <v>4919</v>
      </c>
      <c r="J679" t="s">
        <v>4920</v>
      </c>
      <c r="L679" t="s">
        <v>4921</v>
      </c>
      <c r="M679" t="s">
        <v>409</v>
      </c>
      <c r="N679">
        <v>35640</v>
      </c>
      <c r="O679" t="s">
        <v>68</v>
      </c>
      <c r="Q679" t="s">
        <v>4922</v>
      </c>
      <c r="S679" t="s">
        <v>80</v>
      </c>
      <c r="U679" t="s">
        <v>108</v>
      </c>
      <c r="X679" t="s">
        <v>4923</v>
      </c>
      <c r="Y679" t="str">
        <f>"37-3013"</f>
        <v>37-3013</v>
      </c>
      <c r="Z679" t="s">
        <v>1972</v>
      </c>
      <c r="AA679">
        <v>561730</v>
      </c>
      <c r="AB679">
        <v>20</v>
      </c>
      <c r="AD679" t="s">
        <v>77</v>
      </c>
      <c r="AE679" t="s">
        <v>96</v>
      </c>
      <c r="AF679">
        <v>40</v>
      </c>
      <c r="AG679" s="3">
        <v>0.27083333333333331</v>
      </c>
      <c r="AH679" s="3">
        <v>0.66666666666666663</v>
      </c>
      <c r="AI679" s="5">
        <v>10</v>
      </c>
      <c r="AJ679">
        <v>15</v>
      </c>
      <c r="AK679">
        <v>33</v>
      </c>
      <c r="AL679" t="s">
        <v>79</v>
      </c>
      <c r="AM679" t="s">
        <v>80</v>
      </c>
      <c r="AO679" t="s">
        <v>81</v>
      </c>
      <c r="AR679" t="s">
        <v>80</v>
      </c>
      <c r="AT679" t="s">
        <v>80</v>
      </c>
      <c r="AW679" t="s">
        <v>80</v>
      </c>
      <c r="AY679" t="s">
        <v>4924</v>
      </c>
      <c r="AZ679" t="s">
        <v>4925</v>
      </c>
      <c r="BA679" t="s">
        <v>409</v>
      </c>
      <c r="BB679">
        <v>35640</v>
      </c>
      <c r="BC679" t="s">
        <v>77</v>
      </c>
    </row>
    <row r="680" spans="1:55" x14ac:dyDescent="0.25">
      <c r="A680" t="s">
        <v>7467</v>
      </c>
      <c r="B680" s="1">
        <v>43440</v>
      </c>
      <c r="C680" t="s">
        <v>60</v>
      </c>
      <c r="D680" s="2">
        <v>43407.0075</v>
      </c>
      <c r="E680" t="s">
        <v>757</v>
      </c>
      <c r="F680" s="1">
        <v>43497</v>
      </c>
      <c r="G680" s="1">
        <v>43769</v>
      </c>
      <c r="H680" t="s">
        <v>7468</v>
      </c>
      <c r="J680" t="s">
        <v>7469</v>
      </c>
      <c r="L680" t="s">
        <v>1563</v>
      </c>
      <c r="M680" t="s">
        <v>248</v>
      </c>
      <c r="N680">
        <v>97502</v>
      </c>
      <c r="O680" t="s">
        <v>68</v>
      </c>
      <c r="Q680" t="s">
        <v>7470</v>
      </c>
      <c r="S680" t="s">
        <v>71</v>
      </c>
      <c r="T680" t="s">
        <v>250</v>
      </c>
      <c r="U680" t="s">
        <v>251</v>
      </c>
      <c r="V680" t="s">
        <v>252</v>
      </c>
      <c r="W680" t="s">
        <v>253</v>
      </c>
      <c r="X680" t="s">
        <v>254</v>
      </c>
      <c r="Y680" t="str">
        <f>"45-4011"</f>
        <v>45-4011</v>
      </c>
      <c r="Z680" t="s">
        <v>242</v>
      </c>
      <c r="AA680">
        <v>115310</v>
      </c>
      <c r="AB680">
        <v>100</v>
      </c>
      <c r="AC680">
        <v>100</v>
      </c>
      <c r="AD680" t="s">
        <v>77</v>
      </c>
      <c r="AE680" t="s">
        <v>96</v>
      </c>
      <c r="AF680">
        <v>40</v>
      </c>
      <c r="AG680" s="3">
        <v>0.29166666666666669</v>
      </c>
      <c r="AH680" s="3">
        <v>0.64583333333333337</v>
      </c>
      <c r="AI680" s="5">
        <v>12</v>
      </c>
      <c r="AJ680">
        <v>18</v>
      </c>
      <c r="AK680">
        <v>31.5</v>
      </c>
      <c r="AL680" t="s">
        <v>79</v>
      </c>
      <c r="AM680" t="s">
        <v>80</v>
      </c>
      <c r="AO680" t="s">
        <v>81</v>
      </c>
      <c r="AR680" t="s">
        <v>80</v>
      </c>
      <c r="AT680" t="s">
        <v>80</v>
      </c>
      <c r="AW680" t="s">
        <v>71</v>
      </c>
      <c r="AX680">
        <v>3</v>
      </c>
      <c r="AY680" t="s">
        <v>1563</v>
      </c>
      <c r="AZ680" t="s">
        <v>621</v>
      </c>
      <c r="BA680" t="s">
        <v>248</v>
      </c>
      <c r="BB680">
        <v>97502</v>
      </c>
      <c r="BC680" t="s">
        <v>77</v>
      </c>
    </row>
    <row r="681" spans="1:55" x14ac:dyDescent="0.25">
      <c r="A681" t="s">
        <v>616</v>
      </c>
      <c r="B681" s="1">
        <v>43424</v>
      </c>
      <c r="C681" t="s">
        <v>60</v>
      </c>
      <c r="D681" s="2">
        <v>43407.003287037034</v>
      </c>
      <c r="E681" t="s">
        <v>85</v>
      </c>
      <c r="H681" t="s">
        <v>617</v>
      </c>
      <c r="J681" t="s">
        <v>618</v>
      </c>
      <c r="L681" t="s">
        <v>619</v>
      </c>
      <c r="M681" t="s">
        <v>248</v>
      </c>
      <c r="N681">
        <v>97503</v>
      </c>
      <c r="O681" t="s">
        <v>68</v>
      </c>
      <c r="Q681" t="s">
        <v>620</v>
      </c>
      <c r="S681" t="s">
        <v>71</v>
      </c>
      <c r="T681" t="s">
        <v>250</v>
      </c>
      <c r="U681" t="s">
        <v>346</v>
      </c>
      <c r="V681" t="s">
        <v>347</v>
      </c>
      <c r="W681" t="s">
        <v>253</v>
      </c>
      <c r="X681" t="s">
        <v>254</v>
      </c>
      <c r="Y681" t="str">
        <f>"45-4011"</f>
        <v>45-4011</v>
      </c>
      <c r="Z681" t="s">
        <v>242</v>
      </c>
      <c r="AA681">
        <v>115310</v>
      </c>
      <c r="AB681">
        <v>24</v>
      </c>
      <c r="AD681" t="s">
        <v>77</v>
      </c>
      <c r="AE681" t="s">
        <v>96</v>
      </c>
      <c r="AF681">
        <v>40</v>
      </c>
      <c r="AG681" s="3">
        <v>0.25</v>
      </c>
      <c r="AH681" s="3">
        <v>0.625</v>
      </c>
      <c r="AI681" s="5">
        <v>12</v>
      </c>
      <c r="AJ681">
        <v>18</v>
      </c>
      <c r="AK681">
        <v>33</v>
      </c>
      <c r="AL681" t="s">
        <v>79</v>
      </c>
      <c r="AM681" t="s">
        <v>80</v>
      </c>
      <c r="AO681" t="s">
        <v>81</v>
      </c>
      <c r="AR681" t="s">
        <v>80</v>
      </c>
      <c r="AT681" t="s">
        <v>80</v>
      </c>
      <c r="AW681" t="s">
        <v>71</v>
      </c>
      <c r="AX681">
        <v>3</v>
      </c>
      <c r="AY681" t="s">
        <v>619</v>
      </c>
      <c r="AZ681" t="s">
        <v>621</v>
      </c>
      <c r="BA681" t="s">
        <v>248</v>
      </c>
      <c r="BB681">
        <v>97503</v>
      </c>
      <c r="BC681" t="s">
        <v>77</v>
      </c>
    </row>
    <row r="682" spans="1:55" x14ac:dyDescent="0.25">
      <c r="A682" t="s">
        <v>4303</v>
      </c>
      <c r="B682" s="1">
        <v>43425</v>
      </c>
      <c r="C682" t="s">
        <v>60</v>
      </c>
      <c r="D682" s="2">
        <v>43380.552129629628</v>
      </c>
      <c r="E682" t="s">
        <v>61</v>
      </c>
      <c r="F682" s="1">
        <v>43470</v>
      </c>
      <c r="G682" s="1">
        <v>43774</v>
      </c>
      <c r="H682" t="s">
        <v>4304</v>
      </c>
      <c r="J682" t="s">
        <v>4305</v>
      </c>
      <c r="L682" t="s">
        <v>4306</v>
      </c>
      <c r="M682" t="s">
        <v>303</v>
      </c>
      <c r="N682">
        <v>93465</v>
      </c>
      <c r="O682" t="s">
        <v>68</v>
      </c>
      <c r="Q682" t="s">
        <v>4307</v>
      </c>
      <c r="S682" t="s">
        <v>71</v>
      </c>
      <c r="T682" t="s">
        <v>1762</v>
      </c>
      <c r="U682" t="s">
        <v>1763</v>
      </c>
      <c r="V682" t="s">
        <v>1764</v>
      </c>
      <c r="W682" t="s">
        <v>303</v>
      </c>
      <c r="X682" t="s">
        <v>604</v>
      </c>
      <c r="Y682" t="str">
        <f>"39-2021"</f>
        <v>39-2021</v>
      </c>
      <c r="Z682" t="s">
        <v>338</v>
      </c>
      <c r="AA682">
        <v>711219</v>
      </c>
      <c r="AB682">
        <v>2</v>
      </c>
      <c r="AC682">
        <v>2</v>
      </c>
      <c r="AD682" t="s">
        <v>77</v>
      </c>
      <c r="AE682" t="s">
        <v>96</v>
      </c>
      <c r="AF682">
        <v>40</v>
      </c>
      <c r="AG682" s="3">
        <v>0.33333333333333331</v>
      </c>
      <c r="AH682" s="3">
        <v>0.75</v>
      </c>
      <c r="AI682" s="4">
        <v>15.87</v>
      </c>
      <c r="AJ682">
        <v>23.8</v>
      </c>
      <c r="AK682">
        <v>23.8</v>
      </c>
      <c r="AL682" t="s">
        <v>79</v>
      </c>
      <c r="AM682" t="s">
        <v>80</v>
      </c>
      <c r="AO682" t="s">
        <v>81</v>
      </c>
      <c r="AP682" t="s">
        <v>69</v>
      </c>
      <c r="AQ682" t="s">
        <v>69</v>
      </c>
      <c r="AR682" t="s">
        <v>80</v>
      </c>
      <c r="AT682" t="s">
        <v>80</v>
      </c>
      <c r="AW682" t="s">
        <v>71</v>
      </c>
      <c r="AX682">
        <v>1</v>
      </c>
      <c r="AY682" t="s">
        <v>1906</v>
      </c>
      <c r="AZ682" t="s">
        <v>1907</v>
      </c>
      <c r="BA682" t="s">
        <v>303</v>
      </c>
      <c r="BB682">
        <v>95683</v>
      </c>
      <c r="BC682" t="s">
        <v>77</v>
      </c>
    </row>
    <row r="683" spans="1:55" x14ac:dyDescent="0.25">
      <c r="A683" t="s">
        <v>6389</v>
      </c>
      <c r="B683" s="1">
        <v>43433</v>
      </c>
      <c r="C683" t="s">
        <v>60</v>
      </c>
      <c r="D683" s="2">
        <v>43407.003680555557</v>
      </c>
      <c r="E683" t="s">
        <v>61</v>
      </c>
      <c r="F683" s="1">
        <v>43497</v>
      </c>
      <c r="G683" s="1">
        <v>43770</v>
      </c>
      <c r="H683" t="s">
        <v>6390</v>
      </c>
      <c r="J683" t="s">
        <v>6391</v>
      </c>
      <c r="L683" t="s">
        <v>2465</v>
      </c>
      <c r="M683" t="s">
        <v>879</v>
      </c>
      <c r="N683">
        <v>63304</v>
      </c>
      <c r="O683" t="s">
        <v>68</v>
      </c>
      <c r="Q683" t="s">
        <v>6392</v>
      </c>
      <c r="S683" t="s">
        <v>71</v>
      </c>
      <c r="T683" t="s">
        <v>250</v>
      </c>
      <c r="U683" t="s">
        <v>346</v>
      </c>
      <c r="V683" t="s">
        <v>347</v>
      </c>
      <c r="W683" t="s">
        <v>253</v>
      </c>
      <c r="X683" t="s">
        <v>881</v>
      </c>
      <c r="Y683" t="str">
        <f>"37-3011"</f>
        <v>37-3011</v>
      </c>
      <c r="Z683" t="s">
        <v>454</v>
      </c>
      <c r="AA683">
        <v>561730</v>
      </c>
      <c r="AB683">
        <v>75</v>
      </c>
      <c r="AC683">
        <v>75</v>
      </c>
      <c r="AD683" t="s">
        <v>77</v>
      </c>
      <c r="AE683" t="s">
        <v>96</v>
      </c>
      <c r="AF683">
        <v>40</v>
      </c>
      <c r="AG683" s="3">
        <v>0.29166666666666669</v>
      </c>
      <c r="AH683" s="3">
        <v>0.14583333333333334</v>
      </c>
      <c r="AI683" s="4">
        <v>14.52</v>
      </c>
      <c r="AJ683">
        <v>21.78</v>
      </c>
      <c r="AK683">
        <v>24</v>
      </c>
      <c r="AL683" t="s">
        <v>79</v>
      </c>
      <c r="AM683" t="s">
        <v>80</v>
      </c>
      <c r="AO683" t="s">
        <v>81</v>
      </c>
      <c r="AR683" t="s">
        <v>80</v>
      </c>
      <c r="AT683" t="s">
        <v>80</v>
      </c>
      <c r="AW683" t="s">
        <v>80</v>
      </c>
      <c r="AY683" t="s">
        <v>2465</v>
      </c>
      <c r="AZ683" t="s">
        <v>2465</v>
      </c>
      <c r="BA683" t="s">
        <v>879</v>
      </c>
      <c r="BB683">
        <v>63304</v>
      </c>
      <c r="BC683" t="s">
        <v>77</v>
      </c>
    </row>
    <row r="684" spans="1:55" x14ac:dyDescent="0.25">
      <c r="A684" t="s">
        <v>4109</v>
      </c>
      <c r="B684" s="1">
        <v>43419</v>
      </c>
      <c r="C684" t="s">
        <v>60</v>
      </c>
      <c r="D684" s="2">
        <v>43390.484710648147</v>
      </c>
      <c r="E684" t="s">
        <v>61</v>
      </c>
      <c r="F684" s="1">
        <v>43480</v>
      </c>
      <c r="G684" s="1">
        <v>43753</v>
      </c>
      <c r="H684" t="s">
        <v>4110</v>
      </c>
      <c r="I684" t="s">
        <v>4111</v>
      </c>
      <c r="J684" t="s">
        <v>4112</v>
      </c>
      <c r="L684" t="s">
        <v>4113</v>
      </c>
      <c r="M684" t="s">
        <v>773</v>
      </c>
      <c r="N684">
        <v>8033</v>
      </c>
      <c r="O684" t="s">
        <v>68</v>
      </c>
      <c r="Q684" t="s">
        <v>4114</v>
      </c>
      <c r="S684" t="s">
        <v>71</v>
      </c>
      <c r="T684" t="s">
        <v>4115</v>
      </c>
      <c r="U684" t="s">
        <v>4116</v>
      </c>
      <c r="V684" t="s">
        <v>4117</v>
      </c>
      <c r="W684" t="s">
        <v>266</v>
      </c>
      <c r="X684" t="s">
        <v>4118</v>
      </c>
      <c r="Y684" t="str">
        <f>"41-9091"</f>
        <v>41-9091</v>
      </c>
      <c r="Z684" t="s">
        <v>2288</v>
      </c>
      <c r="AA684">
        <v>722330</v>
      </c>
      <c r="AB684">
        <v>12</v>
      </c>
      <c r="AC684">
        <v>12</v>
      </c>
      <c r="AD684" t="s">
        <v>77</v>
      </c>
      <c r="AE684" t="s">
        <v>78</v>
      </c>
      <c r="AF684">
        <v>35</v>
      </c>
      <c r="AG684" s="3">
        <v>0.54166666666666663</v>
      </c>
      <c r="AH684" s="3">
        <v>0.83333333333333337</v>
      </c>
      <c r="AI684" s="4">
        <v>15.07</v>
      </c>
      <c r="AL684" t="s">
        <v>79</v>
      </c>
      <c r="AM684" t="s">
        <v>80</v>
      </c>
      <c r="AO684" t="s">
        <v>81</v>
      </c>
      <c r="AR684" t="s">
        <v>80</v>
      </c>
      <c r="AT684" t="s">
        <v>80</v>
      </c>
      <c r="AW684" t="s">
        <v>80</v>
      </c>
      <c r="AY684" t="s">
        <v>4119</v>
      </c>
      <c r="AZ684" t="s">
        <v>3156</v>
      </c>
      <c r="BA684" t="s">
        <v>773</v>
      </c>
      <c r="BB684">
        <v>8638</v>
      </c>
      <c r="BC684" t="s">
        <v>77</v>
      </c>
    </row>
    <row r="685" spans="1:55" x14ac:dyDescent="0.25">
      <c r="A685" t="s">
        <v>7294</v>
      </c>
      <c r="B685" s="1">
        <v>43446</v>
      </c>
      <c r="C685" t="s">
        <v>60</v>
      </c>
      <c r="D685" s="2">
        <v>43407.002939814818</v>
      </c>
      <c r="E685" t="s">
        <v>757</v>
      </c>
      <c r="F685" s="1">
        <v>43497</v>
      </c>
      <c r="G685" s="1">
        <v>43770</v>
      </c>
      <c r="H685" t="s">
        <v>7295</v>
      </c>
      <c r="J685" t="s">
        <v>7296</v>
      </c>
      <c r="L685" t="s">
        <v>1334</v>
      </c>
      <c r="M685" t="s">
        <v>248</v>
      </c>
      <c r="N685">
        <v>97504</v>
      </c>
      <c r="O685" t="s">
        <v>68</v>
      </c>
      <c r="Q685" t="s">
        <v>7297</v>
      </c>
      <c r="S685" t="s">
        <v>71</v>
      </c>
      <c r="T685" t="s">
        <v>250</v>
      </c>
      <c r="U685" t="s">
        <v>346</v>
      </c>
      <c r="V685" t="s">
        <v>347</v>
      </c>
      <c r="W685" t="s">
        <v>253</v>
      </c>
      <c r="X685" t="s">
        <v>254</v>
      </c>
      <c r="Y685" t="str">
        <f>"45-4011"</f>
        <v>45-4011</v>
      </c>
      <c r="Z685" t="s">
        <v>242</v>
      </c>
      <c r="AA685">
        <v>115310</v>
      </c>
      <c r="AB685">
        <v>31</v>
      </c>
      <c r="AC685">
        <v>31</v>
      </c>
      <c r="AD685" t="s">
        <v>77</v>
      </c>
      <c r="AE685" t="s">
        <v>96</v>
      </c>
      <c r="AF685">
        <v>40</v>
      </c>
      <c r="AG685" s="3">
        <v>0.25</v>
      </c>
      <c r="AH685" s="3">
        <v>0.60416666666666663</v>
      </c>
      <c r="AI685" s="5">
        <v>12</v>
      </c>
      <c r="AJ685">
        <v>18</v>
      </c>
      <c r="AK685">
        <v>31.05</v>
      </c>
      <c r="AL685" t="s">
        <v>79</v>
      </c>
      <c r="AM685" t="s">
        <v>80</v>
      </c>
      <c r="AO685" t="s">
        <v>81</v>
      </c>
      <c r="AR685" t="s">
        <v>80</v>
      </c>
      <c r="AT685" t="s">
        <v>80</v>
      </c>
      <c r="AW685" t="s">
        <v>71</v>
      </c>
      <c r="AX685">
        <v>3</v>
      </c>
      <c r="AY685" t="s">
        <v>1334</v>
      </c>
      <c r="AZ685" t="s">
        <v>621</v>
      </c>
      <c r="BA685" t="s">
        <v>248</v>
      </c>
      <c r="BB685">
        <v>97504</v>
      </c>
      <c r="BC685" t="s">
        <v>77</v>
      </c>
    </row>
    <row r="686" spans="1:55" x14ac:dyDescent="0.25">
      <c r="A686" t="s">
        <v>6404</v>
      </c>
      <c r="B686" s="1">
        <v>43430</v>
      </c>
      <c r="C686" t="s">
        <v>60</v>
      </c>
      <c r="D686" s="2">
        <v>43380.59642361111</v>
      </c>
      <c r="E686" t="s">
        <v>61</v>
      </c>
      <c r="F686" s="1">
        <v>43470</v>
      </c>
      <c r="G686" s="1">
        <v>43774</v>
      </c>
      <c r="H686" t="s">
        <v>6405</v>
      </c>
      <c r="I686" t="s">
        <v>6406</v>
      </c>
      <c r="J686" t="s">
        <v>6407</v>
      </c>
      <c r="L686" t="s">
        <v>6408</v>
      </c>
      <c r="M686" t="s">
        <v>303</v>
      </c>
      <c r="N686">
        <v>94954</v>
      </c>
      <c r="O686" t="s">
        <v>68</v>
      </c>
      <c r="Q686" t="s">
        <v>6409</v>
      </c>
      <c r="S686" t="s">
        <v>71</v>
      </c>
      <c r="T686" t="s">
        <v>1762</v>
      </c>
      <c r="U686" t="s">
        <v>1763</v>
      </c>
      <c r="V686" t="s">
        <v>1764</v>
      </c>
      <c r="W686" t="s">
        <v>303</v>
      </c>
      <c r="X686" t="s">
        <v>681</v>
      </c>
      <c r="Y686" t="str">
        <f>"39-2021"</f>
        <v>39-2021</v>
      </c>
      <c r="Z686" t="s">
        <v>338</v>
      </c>
      <c r="AA686">
        <v>711219</v>
      </c>
      <c r="AB686">
        <v>8</v>
      </c>
      <c r="AC686">
        <v>8</v>
      </c>
      <c r="AD686" t="s">
        <v>77</v>
      </c>
      <c r="AE686" t="s">
        <v>96</v>
      </c>
      <c r="AF686">
        <v>40</v>
      </c>
      <c r="AG686" s="3">
        <v>0.3125</v>
      </c>
      <c r="AH686" s="3">
        <v>0.70833333333333337</v>
      </c>
      <c r="AI686" s="4">
        <v>15.87</v>
      </c>
      <c r="AJ686">
        <v>23.8</v>
      </c>
      <c r="AK686">
        <v>23.8</v>
      </c>
      <c r="AL686" t="s">
        <v>79</v>
      </c>
      <c r="AM686" t="s">
        <v>80</v>
      </c>
      <c r="AO686" t="s">
        <v>81</v>
      </c>
      <c r="AP686" t="s">
        <v>69</v>
      </c>
      <c r="AQ686" t="s">
        <v>69</v>
      </c>
      <c r="AR686" t="s">
        <v>80</v>
      </c>
      <c r="AT686" t="s">
        <v>80</v>
      </c>
      <c r="AW686" t="s">
        <v>71</v>
      </c>
      <c r="AX686">
        <v>1</v>
      </c>
      <c r="AY686" t="s">
        <v>6408</v>
      </c>
      <c r="AZ686" t="s">
        <v>6410</v>
      </c>
      <c r="BA686" t="s">
        <v>303</v>
      </c>
      <c r="BB686">
        <v>94954</v>
      </c>
      <c r="BC686" t="s">
        <v>83</v>
      </c>
    </row>
    <row r="687" spans="1:55" x14ac:dyDescent="0.25">
      <c r="A687" t="s">
        <v>1560</v>
      </c>
      <c r="B687" s="1">
        <v>43406</v>
      </c>
      <c r="C687" t="s">
        <v>60</v>
      </c>
      <c r="D687" s="2">
        <v>43385.692060185182</v>
      </c>
      <c r="E687" t="s">
        <v>61</v>
      </c>
      <c r="F687" s="1">
        <v>43475</v>
      </c>
      <c r="G687" s="1">
        <v>43778</v>
      </c>
      <c r="H687" t="s">
        <v>1561</v>
      </c>
      <c r="J687" t="s">
        <v>1562</v>
      </c>
      <c r="L687" t="s">
        <v>1563</v>
      </c>
      <c r="M687" t="s">
        <v>248</v>
      </c>
      <c r="N687">
        <v>97502</v>
      </c>
      <c r="O687" t="s">
        <v>68</v>
      </c>
      <c r="Q687" t="s">
        <v>1564</v>
      </c>
      <c r="S687" t="s">
        <v>71</v>
      </c>
      <c r="T687" t="s">
        <v>250</v>
      </c>
      <c r="U687" t="s">
        <v>1565</v>
      </c>
      <c r="V687" t="s">
        <v>347</v>
      </c>
      <c r="W687" t="s">
        <v>253</v>
      </c>
      <c r="X687" t="s">
        <v>254</v>
      </c>
      <c r="Y687" t="str">
        <f>"45-4011"</f>
        <v>45-4011</v>
      </c>
      <c r="Z687" t="s">
        <v>242</v>
      </c>
      <c r="AA687">
        <v>115310</v>
      </c>
      <c r="AB687">
        <v>21</v>
      </c>
      <c r="AC687">
        <v>21</v>
      </c>
      <c r="AD687" t="s">
        <v>77</v>
      </c>
      <c r="AE687" t="s">
        <v>96</v>
      </c>
      <c r="AF687">
        <v>40</v>
      </c>
      <c r="AG687" s="3">
        <v>0.25</v>
      </c>
      <c r="AH687" s="3">
        <v>0.64583333333333337</v>
      </c>
      <c r="AI687" s="5">
        <v>12</v>
      </c>
      <c r="AJ687">
        <v>18</v>
      </c>
      <c r="AK687">
        <v>33</v>
      </c>
      <c r="AL687" t="s">
        <v>79</v>
      </c>
      <c r="AM687" t="s">
        <v>80</v>
      </c>
      <c r="AO687" t="s">
        <v>81</v>
      </c>
      <c r="AR687" t="s">
        <v>80</v>
      </c>
      <c r="AT687" t="s">
        <v>80</v>
      </c>
      <c r="AW687" t="s">
        <v>71</v>
      </c>
      <c r="AX687">
        <v>3</v>
      </c>
      <c r="AY687" t="s">
        <v>1563</v>
      </c>
      <c r="AZ687" t="s">
        <v>621</v>
      </c>
      <c r="BA687" t="s">
        <v>248</v>
      </c>
      <c r="BB687">
        <v>97502</v>
      </c>
      <c r="BC687" t="s">
        <v>77</v>
      </c>
    </row>
    <row r="688" spans="1:55" x14ac:dyDescent="0.25">
      <c r="A688" t="s">
        <v>2014</v>
      </c>
      <c r="B688" s="1">
        <v>43425</v>
      </c>
      <c r="C688" t="s">
        <v>60</v>
      </c>
      <c r="D688" s="2">
        <v>43381.745057870372</v>
      </c>
      <c r="E688" t="s">
        <v>61</v>
      </c>
      <c r="F688" s="1">
        <v>43466</v>
      </c>
      <c r="G688" s="1">
        <v>43585</v>
      </c>
      <c r="H688" t="s">
        <v>2015</v>
      </c>
      <c r="I688" t="s">
        <v>69</v>
      </c>
      <c r="J688" t="s">
        <v>2016</v>
      </c>
      <c r="K688" t="s">
        <v>737</v>
      </c>
      <c r="L688" t="s">
        <v>2017</v>
      </c>
      <c r="M688" t="s">
        <v>147</v>
      </c>
      <c r="N688">
        <v>98004</v>
      </c>
      <c r="O688" t="s">
        <v>68</v>
      </c>
      <c r="P688" t="s">
        <v>69</v>
      </c>
      <c r="Q688" t="s">
        <v>2018</v>
      </c>
      <c r="R688">
        <v>7216</v>
      </c>
      <c r="S688" t="s">
        <v>80</v>
      </c>
      <c r="U688" t="s">
        <v>108</v>
      </c>
      <c r="X688" t="s">
        <v>2019</v>
      </c>
      <c r="Y688" t="s">
        <v>8466</v>
      </c>
      <c r="Z688" t="s">
        <v>154</v>
      </c>
      <c r="AA688">
        <v>311712</v>
      </c>
      <c r="AB688">
        <v>5</v>
      </c>
      <c r="AC688">
        <v>5</v>
      </c>
      <c r="AD688" t="s">
        <v>77</v>
      </c>
      <c r="AE688" t="s">
        <v>78</v>
      </c>
      <c r="AF688">
        <v>40</v>
      </c>
      <c r="AG688" s="3">
        <v>0.33333333333333331</v>
      </c>
      <c r="AH688" s="3">
        <v>0.70833333333333337</v>
      </c>
      <c r="AI688" s="4">
        <v>10.87</v>
      </c>
      <c r="AJ688">
        <v>16.309999999999999</v>
      </c>
      <c r="AK688">
        <v>16.309999999999999</v>
      </c>
      <c r="AL688" t="s">
        <v>79</v>
      </c>
      <c r="AM688" t="s">
        <v>80</v>
      </c>
      <c r="AO688" t="s">
        <v>81</v>
      </c>
      <c r="AP688" t="s">
        <v>69</v>
      </c>
      <c r="AQ688" t="s">
        <v>69</v>
      </c>
      <c r="AR688" t="s">
        <v>80</v>
      </c>
      <c r="AT688" t="s">
        <v>80</v>
      </c>
      <c r="AW688" t="s">
        <v>71</v>
      </c>
      <c r="AX688">
        <v>24</v>
      </c>
      <c r="AY688" t="s">
        <v>2020</v>
      </c>
      <c r="AZ688" t="s">
        <v>2021</v>
      </c>
      <c r="BA688" t="s">
        <v>157</v>
      </c>
      <c r="BB688">
        <v>99612</v>
      </c>
      <c r="BC688" t="s">
        <v>77</v>
      </c>
    </row>
    <row r="689" spans="1:55" x14ac:dyDescent="0.25">
      <c r="A689" t="s">
        <v>2667</v>
      </c>
      <c r="B689" s="1">
        <v>43452</v>
      </c>
      <c r="C689" t="s">
        <v>60</v>
      </c>
      <c r="D689" s="2">
        <v>43382.692824074074</v>
      </c>
      <c r="E689" t="s">
        <v>115</v>
      </c>
      <c r="H689" t="s">
        <v>2668</v>
      </c>
      <c r="J689" t="s">
        <v>2669</v>
      </c>
      <c r="L689" t="s">
        <v>2670</v>
      </c>
      <c r="M689" t="s">
        <v>409</v>
      </c>
      <c r="N689">
        <v>35242</v>
      </c>
      <c r="O689" t="s">
        <v>68</v>
      </c>
      <c r="Q689" t="s">
        <v>2671</v>
      </c>
      <c r="S689" t="s">
        <v>80</v>
      </c>
      <c r="U689" t="s">
        <v>108</v>
      </c>
      <c r="X689" t="s">
        <v>2672</v>
      </c>
      <c r="Y689" t="str">
        <f>"51-9198"</f>
        <v>51-9198</v>
      </c>
      <c r="Z689" t="s">
        <v>922</v>
      </c>
      <c r="AA689">
        <v>321214</v>
      </c>
      <c r="AB689">
        <v>10</v>
      </c>
      <c r="AD689" t="s">
        <v>77</v>
      </c>
      <c r="AE689" t="s">
        <v>96</v>
      </c>
      <c r="AF689">
        <v>40</v>
      </c>
      <c r="AG689" s="3">
        <v>0.29166666666666669</v>
      </c>
      <c r="AH689" s="3">
        <v>0.625</v>
      </c>
      <c r="AI689" s="4">
        <v>13.56</v>
      </c>
      <c r="AL689" t="s">
        <v>79</v>
      </c>
      <c r="AM689" t="s">
        <v>80</v>
      </c>
      <c r="AO689" t="s">
        <v>81</v>
      </c>
      <c r="AR689" t="s">
        <v>80</v>
      </c>
      <c r="AT689" t="s">
        <v>80</v>
      </c>
      <c r="AW689" t="s">
        <v>71</v>
      </c>
      <c r="AX689">
        <v>3</v>
      </c>
      <c r="AY689" t="s">
        <v>414</v>
      </c>
      <c r="AZ689" t="s">
        <v>2673</v>
      </c>
      <c r="BA689" t="s">
        <v>409</v>
      </c>
      <c r="BB689">
        <v>35242</v>
      </c>
      <c r="BC689" t="s">
        <v>77</v>
      </c>
    </row>
    <row r="690" spans="1:55" x14ac:dyDescent="0.25">
      <c r="A690" t="s">
        <v>5366</v>
      </c>
      <c r="B690" s="1">
        <v>43433</v>
      </c>
      <c r="C690" t="s">
        <v>60</v>
      </c>
      <c r="D690" s="2">
        <v>43403.515648148146</v>
      </c>
      <c r="E690" t="s">
        <v>115</v>
      </c>
      <c r="H690" t="s">
        <v>4525</v>
      </c>
      <c r="J690" t="s">
        <v>4526</v>
      </c>
      <c r="L690" t="s">
        <v>4527</v>
      </c>
      <c r="M690" t="s">
        <v>128</v>
      </c>
      <c r="N690">
        <v>60176</v>
      </c>
      <c r="O690" t="s">
        <v>68</v>
      </c>
      <c r="Q690" t="s">
        <v>4528</v>
      </c>
      <c r="R690">
        <v>3733</v>
      </c>
      <c r="S690" t="s">
        <v>80</v>
      </c>
      <c r="U690" t="s">
        <v>108</v>
      </c>
      <c r="X690" t="s">
        <v>4529</v>
      </c>
      <c r="Y690" t="str">
        <f>"51-9022"</f>
        <v>51-9022</v>
      </c>
      <c r="Z690" t="s">
        <v>4530</v>
      </c>
      <c r="AA690">
        <v>327991</v>
      </c>
      <c r="AB690">
        <v>3</v>
      </c>
      <c r="AD690" t="s">
        <v>77</v>
      </c>
      <c r="AE690" t="s">
        <v>96</v>
      </c>
      <c r="AF690">
        <v>40</v>
      </c>
      <c r="AG690" s="3">
        <v>0.29166666666666669</v>
      </c>
      <c r="AH690" s="3">
        <v>0.64583333333333337</v>
      </c>
      <c r="AI690" s="5">
        <v>17</v>
      </c>
      <c r="AJ690">
        <v>25.5</v>
      </c>
      <c r="AK690">
        <v>36.5</v>
      </c>
      <c r="AL690" t="s">
        <v>79</v>
      </c>
      <c r="AM690" t="s">
        <v>80</v>
      </c>
      <c r="AO690" t="s">
        <v>81</v>
      </c>
      <c r="AR690" t="s">
        <v>80</v>
      </c>
      <c r="AT690" t="s">
        <v>80</v>
      </c>
      <c r="AW690" t="s">
        <v>71</v>
      </c>
      <c r="AX690">
        <v>36</v>
      </c>
      <c r="AY690" t="s">
        <v>4531</v>
      </c>
      <c r="AZ690" t="s">
        <v>127</v>
      </c>
      <c r="BA690" t="s">
        <v>128</v>
      </c>
      <c r="BB690">
        <v>60176</v>
      </c>
      <c r="BC690" t="s">
        <v>83</v>
      </c>
    </row>
    <row r="691" spans="1:55" x14ac:dyDescent="0.25">
      <c r="A691" t="s">
        <v>7882</v>
      </c>
      <c r="B691" s="1">
        <v>43427</v>
      </c>
      <c r="C691" t="s">
        <v>60</v>
      </c>
      <c r="D691" s="2">
        <v>43380.616655092592</v>
      </c>
      <c r="E691" t="s">
        <v>61</v>
      </c>
      <c r="F691" s="1">
        <v>43470</v>
      </c>
      <c r="G691" s="1">
        <v>43774</v>
      </c>
      <c r="H691" t="s">
        <v>7883</v>
      </c>
      <c r="J691" t="s">
        <v>6445</v>
      </c>
      <c r="L691" t="s">
        <v>6446</v>
      </c>
      <c r="M691" t="s">
        <v>303</v>
      </c>
      <c r="N691">
        <v>94027</v>
      </c>
      <c r="O691" t="s">
        <v>68</v>
      </c>
      <c r="Q691" t="s">
        <v>7884</v>
      </c>
      <c r="S691" t="s">
        <v>71</v>
      </c>
      <c r="T691" t="s">
        <v>1762</v>
      </c>
      <c r="U691" t="s">
        <v>1763</v>
      </c>
      <c r="V691" t="s">
        <v>1764</v>
      </c>
      <c r="W691" t="s">
        <v>303</v>
      </c>
      <c r="X691" t="s">
        <v>604</v>
      </c>
      <c r="Y691" t="str">
        <f>"39-2021"</f>
        <v>39-2021</v>
      </c>
      <c r="Z691" t="s">
        <v>338</v>
      </c>
      <c r="AA691">
        <v>711219</v>
      </c>
      <c r="AB691">
        <v>4</v>
      </c>
      <c r="AC691">
        <v>4</v>
      </c>
      <c r="AD691" t="s">
        <v>77</v>
      </c>
      <c r="AE691" t="s">
        <v>96</v>
      </c>
      <c r="AF691">
        <v>40</v>
      </c>
      <c r="AG691" s="3">
        <v>0.33333333333333331</v>
      </c>
      <c r="AH691" s="3">
        <v>0.70833333333333337</v>
      </c>
      <c r="AI691" s="4">
        <v>15.87</v>
      </c>
      <c r="AJ691">
        <v>23.8</v>
      </c>
      <c r="AK691">
        <v>23.8</v>
      </c>
      <c r="AL691" t="s">
        <v>79</v>
      </c>
      <c r="AM691" t="s">
        <v>80</v>
      </c>
      <c r="AO691" t="s">
        <v>81</v>
      </c>
      <c r="AP691" t="s">
        <v>69</v>
      </c>
      <c r="AQ691" t="s">
        <v>69</v>
      </c>
      <c r="AR691" t="s">
        <v>80</v>
      </c>
      <c r="AT691" t="s">
        <v>80</v>
      </c>
      <c r="AW691" t="s">
        <v>71</v>
      </c>
      <c r="AX691">
        <v>3</v>
      </c>
      <c r="AY691" t="s">
        <v>6446</v>
      </c>
      <c r="AZ691" t="s">
        <v>3018</v>
      </c>
      <c r="BA691" t="s">
        <v>303</v>
      </c>
      <c r="BB691">
        <v>94027</v>
      </c>
      <c r="BC691" t="s">
        <v>77</v>
      </c>
    </row>
    <row r="692" spans="1:55" x14ac:dyDescent="0.25">
      <c r="A692" t="s">
        <v>983</v>
      </c>
      <c r="B692" s="1">
        <v>43444</v>
      </c>
      <c r="C692" t="s">
        <v>60</v>
      </c>
      <c r="D692" s="2">
        <v>43407.002627314818</v>
      </c>
      <c r="E692" t="s">
        <v>85</v>
      </c>
      <c r="H692" t="s">
        <v>984</v>
      </c>
      <c r="I692" t="s">
        <v>985</v>
      </c>
      <c r="J692" t="s">
        <v>986</v>
      </c>
      <c r="L692" t="s">
        <v>987</v>
      </c>
      <c r="M692" t="s">
        <v>753</v>
      </c>
      <c r="N692">
        <v>23605</v>
      </c>
      <c r="O692" t="s">
        <v>68</v>
      </c>
      <c r="Q692" t="s">
        <v>988</v>
      </c>
      <c r="S692" t="s">
        <v>71</v>
      </c>
      <c r="T692" t="s">
        <v>250</v>
      </c>
      <c r="U692" t="s">
        <v>346</v>
      </c>
      <c r="V692" t="s">
        <v>347</v>
      </c>
      <c r="W692" t="s">
        <v>253</v>
      </c>
      <c r="X692" t="s">
        <v>754</v>
      </c>
      <c r="Y692" t="str">
        <f>"37-3011"</f>
        <v>37-3011</v>
      </c>
      <c r="Z692" t="s">
        <v>454</v>
      </c>
      <c r="AA692">
        <v>561730</v>
      </c>
      <c r="AB692">
        <v>29</v>
      </c>
      <c r="AD692" t="s">
        <v>77</v>
      </c>
      <c r="AE692" t="s">
        <v>96</v>
      </c>
      <c r="AF692">
        <v>40</v>
      </c>
      <c r="AG692" s="3">
        <v>0.3125</v>
      </c>
      <c r="AH692" s="3">
        <v>0.70833333333333337</v>
      </c>
      <c r="AI692" s="4">
        <v>12.46</v>
      </c>
      <c r="AJ692">
        <v>18.690000000000001</v>
      </c>
      <c r="AK692">
        <v>20.25</v>
      </c>
      <c r="AL692" t="s">
        <v>79</v>
      </c>
      <c r="AM692" t="s">
        <v>80</v>
      </c>
      <c r="AO692" t="s">
        <v>81</v>
      </c>
      <c r="AR692" t="s">
        <v>80</v>
      </c>
      <c r="AT692" t="s">
        <v>80</v>
      </c>
      <c r="AW692" t="s">
        <v>71</v>
      </c>
      <c r="AX692">
        <v>3</v>
      </c>
      <c r="AY692" t="s">
        <v>987</v>
      </c>
      <c r="AZ692" t="s">
        <v>989</v>
      </c>
      <c r="BA692" t="s">
        <v>753</v>
      </c>
      <c r="BB692">
        <v>23605</v>
      </c>
      <c r="BC692" t="s">
        <v>77</v>
      </c>
    </row>
    <row r="693" spans="1:55" x14ac:dyDescent="0.25">
      <c r="A693" t="s">
        <v>1772</v>
      </c>
      <c r="B693" s="1">
        <v>43403</v>
      </c>
      <c r="C693" t="s">
        <v>60</v>
      </c>
      <c r="D693" s="2">
        <v>43380.319988425923</v>
      </c>
      <c r="E693" t="s">
        <v>61</v>
      </c>
      <c r="F693" s="1">
        <v>43470</v>
      </c>
      <c r="G693" s="1">
        <v>43774</v>
      </c>
      <c r="H693" t="s">
        <v>1773</v>
      </c>
      <c r="J693" t="s">
        <v>1774</v>
      </c>
      <c r="L693" t="s">
        <v>1775</v>
      </c>
      <c r="M693" t="s">
        <v>119</v>
      </c>
      <c r="N693">
        <v>34228</v>
      </c>
      <c r="O693" t="s">
        <v>68</v>
      </c>
      <c r="Q693" t="s">
        <v>1776</v>
      </c>
      <c r="S693" t="s">
        <v>71</v>
      </c>
      <c r="T693" t="s">
        <v>207</v>
      </c>
      <c r="U693" t="s">
        <v>208</v>
      </c>
      <c r="V693" t="s">
        <v>209</v>
      </c>
      <c r="W693" t="s">
        <v>90</v>
      </c>
      <c r="X693" t="s">
        <v>306</v>
      </c>
      <c r="Y693" t="str">
        <f>"35-3022"</f>
        <v>35-3022</v>
      </c>
      <c r="Z693" t="s">
        <v>307</v>
      </c>
      <c r="AA693">
        <v>713990</v>
      </c>
      <c r="AB693">
        <v>75</v>
      </c>
      <c r="AC693">
        <v>75</v>
      </c>
      <c r="AD693" t="s">
        <v>77</v>
      </c>
      <c r="AE693" t="s">
        <v>78</v>
      </c>
      <c r="AF693">
        <v>40</v>
      </c>
      <c r="AG693" s="3">
        <v>0.54166666666666663</v>
      </c>
      <c r="AH693" s="3">
        <v>0.91666666666666663</v>
      </c>
      <c r="AI693" s="4">
        <v>9.5299999999999994</v>
      </c>
      <c r="AL693" t="s">
        <v>79</v>
      </c>
      <c r="AM693" t="s">
        <v>80</v>
      </c>
      <c r="AO693" t="s">
        <v>81</v>
      </c>
      <c r="AR693" t="s">
        <v>80</v>
      </c>
      <c r="AT693" t="s">
        <v>80</v>
      </c>
      <c r="AW693" t="s">
        <v>80</v>
      </c>
      <c r="AY693" t="s">
        <v>1777</v>
      </c>
      <c r="AZ693" t="s">
        <v>269</v>
      </c>
      <c r="BA693" t="s">
        <v>261</v>
      </c>
      <c r="BB693">
        <v>85260</v>
      </c>
      <c r="BC693" t="s">
        <v>77</v>
      </c>
    </row>
    <row r="694" spans="1:55" x14ac:dyDescent="0.25">
      <c r="A694" t="s">
        <v>5112</v>
      </c>
      <c r="B694" s="1">
        <v>43404</v>
      </c>
      <c r="C694" t="s">
        <v>60</v>
      </c>
      <c r="D694" s="2">
        <v>43380.314965277779</v>
      </c>
      <c r="E694" t="s">
        <v>130</v>
      </c>
      <c r="F694" s="1">
        <v>43470</v>
      </c>
      <c r="G694" s="1">
        <v>43773</v>
      </c>
      <c r="H694" t="s">
        <v>5113</v>
      </c>
      <c r="I694" t="s">
        <v>69</v>
      </c>
      <c r="J694" t="s">
        <v>5114</v>
      </c>
      <c r="L694" t="s">
        <v>5115</v>
      </c>
      <c r="M694" t="s">
        <v>152</v>
      </c>
      <c r="N694" t="s">
        <v>5116</v>
      </c>
      <c r="O694" t="s">
        <v>68</v>
      </c>
      <c r="P694" t="s">
        <v>69</v>
      </c>
      <c r="Q694" t="s">
        <v>5117</v>
      </c>
      <c r="R694" t="s">
        <v>69</v>
      </c>
      <c r="S694" t="s">
        <v>71</v>
      </c>
      <c r="T694" t="s">
        <v>207</v>
      </c>
      <c r="U694" t="s">
        <v>208</v>
      </c>
      <c r="V694" t="s">
        <v>209</v>
      </c>
      <c r="W694" t="s">
        <v>90</v>
      </c>
      <c r="X694" t="s">
        <v>306</v>
      </c>
      <c r="Y694" t="str">
        <f>"35-3022"</f>
        <v>35-3022</v>
      </c>
      <c r="Z694" t="s">
        <v>307</v>
      </c>
      <c r="AA694">
        <v>713990</v>
      </c>
      <c r="AB694">
        <v>6</v>
      </c>
      <c r="AC694">
        <v>5</v>
      </c>
      <c r="AD694" t="s">
        <v>77</v>
      </c>
      <c r="AE694" t="s">
        <v>78</v>
      </c>
      <c r="AF694">
        <v>40</v>
      </c>
      <c r="AG694" s="3">
        <v>0.54166666666666663</v>
      </c>
      <c r="AH694" s="3">
        <v>0.91666666666666663</v>
      </c>
      <c r="AI694" s="4">
        <v>8.74</v>
      </c>
      <c r="AL694" t="s">
        <v>79</v>
      </c>
      <c r="AM694" t="s">
        <v>80</v>
      </c>
      <c r="AO694" t="s">
        <v>81</v>
      </c>
      <c r="AR694" t="s">
        <v>80</v>
      </c>
      <c r="AT694" t="s">
        <v>80</v>
      </c>
      <c r="AW694" t="s">
        <v>80</v>
      </c>
      <c r="AY694" t="s">
        <v>5118</v>
      </c>
      <c r="AZ694" t="s">
        <v>1460</v>
      </c>
      <c r="BA694" t="s">
        <v>152</v>
      </c>
      <c r="BB694">
        <v>21771</v>
      </c>
      <c r="BC694" t="s">
        <v>77</v>
      </c>
    </row>
    <row r="695" spans="1:55" x14ac:dyDescent="0.25">
      <c r="A695" t="s">
        <v>5917</v>
      </c>
      <c r="B695" s="1">
        <v>43460</v>
      </c>
      <c r="C695" t="s">
        <v>60</v>
      </c>
      <c r="D695" s="2">
        <v>43435.002141203702</v>
      </c>
      <c r="E695" t="s">
        <v>85</v>
      </c>
      <c r="H695" t="s">
        <v>5918</v>
      </c>
      <c r="J695" t="s">
        <v>5919</v>
      </c>
      <c r="L695" t="s">
        <v>3765</v>
      </c>
      <c r="M695" t="s">
        <v>354</v>
      </c>
      <c r="N695">
        <v>73099</v>
      </c>
      <c r="O695" t="s">
        <v>68</v>
      </c>
      <c r="Q695" t="s">
        <v>5920</v>
      </c>
      <c r="S695" t="s">
        <v>71</v>
      </c>
      <c r="T695" t="s">
        <v>182</v>
      </c>
      <c r="U695" t="s">
        <v>1042</v>
      </c>
      <c r="V695" t="s">
        <v>184</v>
      </c>
      <c r="W695" t="s">
        <v>90</v>
      </c>
      <c r="X695" t="s">
        <v>754</v>
      </c>
      <c r="Y695" t="str">
        <f>"37-3011"</f>
        <v>37-3011</v>
      </c>
      <c r="Z695" t="s">
        <v>454</v>
      </c>
      <c r="AA695">
        <v>561730</v>
      </c>
      <c r="AB695">
        <v>8</v>
      </c>
      <c r="AD695" t="s">
        <v>77</v>
      </c>
      <c r="AE695" t="s">
        <v>96</v>
      </c>
      <c r="AF695">
        <v>40</v>
      </c>
      <c r="AG695" s="3">
        <v>0.29166666666666669</v>
      </c>
      <c r="AH695" s="3">
        <v>0.66666666666666663</v>
      </c>
      <c r="AI695" s="4">
        <v>12.92</v>
      </c>
      <c r="AJ695">
        <v>19.38</v>
      </c>
      <c r="AL695" t="s">
        <v>79</v>
      </c>
      <c r="AM695" t="s">
        <v>80</v>
      </c>
      <c r="AO695" t="s">
        <v>81</v>
      </c>
      <c r="AP695" t="s">
        <v>69</v>
      </c>
      <c r="AQ695" t="s">
        <v>69</v>
      </c>
      <c r="AR695" t="s">
        <v>80</v>
      </c>
      <c r="AT695" t="s">
        <v>80</v>
      </c>
      <c r="AW695" t="s">
        <v>80</v>
      </c>
      <c r="AY695" t="s">
        <v>3765</v>
      </c>
      <c r="AZ695" t="s">
        <v>1367</v>
      </c>
      <c r="BA695" t="s">
        <v>354</v>
      </c>
      <c r="BB695">
        <v>73099</v>
      </c>
      <c r="BC695" t="s">
        <v>77</v>
      </c>
    </row>
    <row r="696" spans="1:55" x14ac:dyDescent="0.25">
      <c r="A696" t="s">
        <v>114</v>
      </c>
      <c r="B696" s="1">
        <v>43413</v>
      </c>
      <c r="C696" t="s">
        <v>60</v>
      </c>
      <c r="D696" s="2">
        <v>43380.890370370369</v>
      </c>
      <c r="E696" t="s">
        <v>115</v>
      </c>
      <c r="H696" t="s">
        <v>116</v>
      </c>
      <c r="I696" t="s">
        <v>116</v>
      </c>
      <c r="J696" t="s">
        <v>117</v>
      </c>
      <c r="L696" t="s">
        <v>118</v>
      </c>
      <c r="M696" t="s">
        <v>119</v>
      </c>
      <c r="N696">
        <v>32809</v>
      </c>
      <c r="O696" t="s">
        <v>68</v>
      </c>
      <c r="Q696" t="s">
        <v>120</v>
      </c>
      <c r="S696" t="s">
        <v>71</v>
      </c>
      <c r="T696" t="s">
        <v>121</v>
      </c>
      <c r="U696" t="s">
        <v>122</v>
      </c>
      <c r="V696" t="s">
        <v>123</v>
      </c>
      <c r="W696" t="s">
        <v>119</v>
      </c>
      <c r="X696" t="s">
        <v>124</v>
      </c>
      <c r="Y696" t="str">
        <f>"53-7064"</f>
        <v>53-7064</v>
      </c>
      <c r="Z696" t="s">
        <v>125</v>
      </c>
      <c r="AA696">
        <v>561320</v>
      </c>
      <c r="AB696">
        <v>150</v>
      </c>
      <c r="AD696" t="s">
        <v>77</v>
      </c>
      <c r="AE696" t="s">
        <v>96</v>
      </c>
      <c r="AF696">
        <v>40</v>
      </c>
      <c r="AG696" s="3">
        <v>0.33333333333333331</v>
      </c>
      <c r="AH696" s="3">
        <v>0.70833333333333337</v>
      </c>
      <c r="AI696" s="4">
        <v>11.91</v>
      </c>
      <c r="AL696" t="s">
        <v>79</v>
      </c>
      <c r="AM696" t="s">
        <v>80</v>
      </c>
      <c r="AO696" t="s">
        <v>81</v>
      </c>
      <c r="AR696" t="s">
        <v>80</v>
      </c>
      <c r="AT696" t="s">
        <v>80</v>
      </c>
      <c r="AW696" t="s">
        <v>80</v>
      </c>
      <c r="AY696" t="s">
        <v>126</v>
      </c>
      <c r="AZ696" t="s">
        <v>127</v>
      </c>
      <c r="BA696" t="s">
        <v>128</v>
      </c>
      <c r="BB696">
        <v>60638</v>
      </c>
      <c r="BC696" t="s">
        <v>83</v>
      </c>
    </row>
    <row r="697" spans="1:55" x14ac:dyDescent="0.25">
      <c r="A697" t="s">
        <v>4556</v>
      </c>
      <c r="B697" s="1">
        <v>43451</v>
      </c>
      <c r="C697" t="s">
        <v>60</v>
      </c>
      <c r="D697" s="2">
        <v>43399.774942129632</v>
      </c>
      <c r="E697" t="s">
        <v>115</v>
      </c>
      <c r="H697" t="s">
        <v>4557</v>
      </c>
      <c r="I697" t="s">
        <v>4558</v>
      </c>
      <c r="J697" t="s">
        <v>4559</v>
      </c>
      <c r="L697" t="s">
        <v>4560</v>
      </c>
      <c r="M697" t="s">
        <v>587</v>
      </c>
      <c r="N697">
        <v>68154</v>
      </c>
      <c r="O697" t="s">
        <v>68</v>
      </c>
      <c r="Q697" t="s">
        <v>4561</v>
      </c>
      <c r="S697" t="s">
        <v>80</v>
      </c>
      <c r="U697" t="s">
        <v>108</v>
      </c>
      <c r="X697" t="s">
        <v>4562</v>
      </c>
      <c r="Y697" t="str">
        <f>"53-3032"</f>
        <v>53-3032</v>
      </c>
      <c r="Z697" t="s">
        <v>357</v>
      </c>
      <c r="AA697">
        <v>48412</v>
      </c>
      <c r="AB697">
        <v>10</v>
      </c>
      <c r="AD697" t="s">
        <v>77</v>
      </c>
      <c r="AE697" t="s">
        <v>199</v>
      </c>
      <c r="AF697">
        <v>40</v>
      </c>
      <c r="AG697" s="3">
        <v>0</v>
      </c>
      <c r="AH697" s="3">
        <v>0.5</v>
      </c>
      <c r="AI697" s="4">
        <v>0.3</v>
      </c>
      <c r="AJ697">
        <v>0</v>
      </c>
      <c r="AK697">
        <v>0</v>
      </c>
      <c r="AL697" t="s">
        <v>79</v>
      </c>
      <c r="AM697" t="s">
        <v>80</v>
      </c>
      <c r="AO697" t="s">
        <v>173</v>
      </c>
      <c r="AR697" t="s">
        <v>80</v>
      </c>
      <c r="AT697" t="s">
        <v>80</v>
      </c>
      <c r="AW697" t="s">
        <v>80</v>
      </c>
      <c r="AY697" t="s">
        <v>4560</v>
      </c>
      <c r="AZ697" t="s">
        <v>255</v>
      </c>
      <c r="BA697" t="s">
        <v>587</v>
      </c>
      <c r="BB697">
        <v>68154</v>
      </c>
      <c r="BC697" t="s">
        <v>83</v>
      </c>
    </row>
    <row r="698" spans="1:55" x14ac:dyDescent="0.25">
      <c r="A698" t="s">
        <v>3762</v>
      </c>
      <c r="B698" s="1">
        <v>43452</v>
      </c>
      <c r="C698" t="s">
        <v>60</v>
      </c>
      <c r="D698" s="2">
        <v>43435.001840277779</v>
      </c>
      <c r="E698" t="s">
        <v>85</v>
      </c>
      <c r="H698" t="s">
        <v>3763</v>
      </c>
      <c r="J698" t="s">
        <v>3764</v>
      </c>
      <c r="L698" t="s">
        <v>3765</v>
      </c>
      <c r="M698" t="s">
        <v>354</v>
      </c>
      <c r="N698">
        <v>73099</v>
      </c>
      <c r="O698" t="s">
        <v>68</v>
      </c>
      <c r="Q698" t="s">
        <v>3766</v>
      </c>
      <c r="S698" t="s">
        <v>71</v>
      </c>
      <c r="T698" t="s">
        <v>182</v>
      </c>
      <c r="U698" t="s">
        <v>1042</v>
      </c>
      <c r="V698" t="s">
        <v>184</v>
      </c>
      <c r="W698" t="s">
        <v>90</v>
      </c>
      <c r="X698" t="s">
        <v>754</v>
      </c>
      <c r="Y698" t="str">
        <f>"37-3011"</f>
        <v>37-3011</v>
      </c>
      <c r="Z698" t="s">
        <v>454</v>
      </c>
      <c r="AA698">
        <v>561730</v>
      </c>
      <c r="AB698">
        <v>8</v>
      </c>
      <c r="AD698" t="s">
        <v>77</v>
      </c>
      <c r="AE698" t="s">
        <v>96</v>
      </c>
      <c r="AF698">
        <v>40</v>
      </c>
      <c r="AG698" s="3">
        <v>0.29166666666666669</v>
      </c>
      <c r="AH698" s="3">
        <v>0.66666666666666663</v>
      </c>
      <c r="AI698" s="4">
        <v>12.92</v>
      </c>
      <c r="AJ698">
        <v>19.38</v>
      </c>
      <c r="AL698" t="s">
        <v>79</v>
      </c>
      <c r="AM698" t="s">
        <v>80</v>
      </c>
      <c r="AO698" t="s">
        <v>81</v>
      </c>
      <c r="AP698" t="s">
        <v>69</v>
      </c>
      <c r="AQ698" t="s">
        <v>69</v>
      </c>
      <c r="AR698" t="s">
        <v>80</v>
      </c>
      <c r="AT698" t="s">
        <v>80</v>
      </c>
      <c r="AW698" t="s">
        <v>80</v>
      </c>
      <c r="AY698" t="s">
        <v>3765</v>
      </c>
      <c r="AZ698" t="s">
        <v>1367</v>
      </c>
      <c r="BA698" t="s">
        <v>354</v>
      </c>
      <c r="BB698">
        <v>73099</v>
      </c>
      <c r="BC698" t="s">
        <v>77</v>
      </c>
    </row>
    <row r="699" spans="1:55" x14ac:dyDescent="0.25">
      <c r="A699" t="s">
        <v>5538</v>
      </c>
      <c r="B699" s="1">
        <v>43445</v>
      </c>
      <c r="C699" t="s">
        <v>60</v>
      </c>
      <c r="D699" s="2">
        <v>43435.004421296297</v>
      </c>
      <c r="E699" t="s">
        <v>85</v>
      </c>
      <c r="H699" t="s">
        <v>5539</v>
      </c>
      <c r="I699" t="s">
        <v>69</v>
      </c>
      <c r="J699" t="s">
        <v>5540</v>
      </c>
      <c r="K699" t="s">
        <v>69</v>
      </c>
      <c r="L699" t="s">
        <v>3765</v>
      </c>
      <c r="M699" t="s">
        <v>354</v>
      </c>
      <c r="N699">
        <v>73099</v>
      </c>
      <c r="O699" t="s">
        <v>68</v>
      </c>
      <c r="P699" t="s">
        <v>69</v>
      </c>
      <c r="Q699" t="s">
        <v>5541</v>
      </c>
      <c r="S699" t="s">
        <v>71</v>
      </c>
      <c r="T699" t="s">
        <v>182</v>
      </c>
      <c r="U699" t="s">
        <v>1042</v>
      </c>
      <c r="V699" t="s">
        <v>184</v>
      </c>
      <c r="W699" t="s">
        <v>90</v>
      </c>
      <c r="X699" t="s">
        <v>754</v>
      </c>
      <c r="Y699" t="str">
        <f>"37-3011"</f>
        <v>37-3011</v>
      </c>
      <c r="Z699" t="s">
        <v>454</v>
      </c>
      <c r="AA699">
        <v>561730</v>
      </c>
      <c r="AB699">
        <v>8</v>
      </c>
      <c r="AD699" t="s">
        <v>77</v>
      </c>
      <c r="AE699" t="s">
        <v>96</v>
      </c>
      <c r="AF699">
        <v>40</v>
      </c>
      <c r="AG699" s="3">
        <v>0.29166666666666669</v>
      </c>
      <c r="AH699" s="3">
        <v>0.66666666666666663</v>
      </c>
      <c r="AI699" s="4">
        <v>12.92</v>
      </c>
      <c r="AJ699">
        <v>19.38</v>
      </c>
      <c r="AL699" t="s">
        <v>79</v>
      </c>
      <c r="AM699" t="s">
        <v>80</v>
      </c>
      <c r="AO699" t="s">
        <v>81</v>
      </c>
      <c r="AP699" t="s">
        <v>69</v>
      </c>
      <c r="AQ699" t="s">
        <v>69</v>
      </c>
      <c r="AR699" t="s">
        <v>80</v>
      </c>
      <c r="AT699" t="s">
        <v>80</v>
      </c>
      <c r="AW699" t="s">
        <v>80</v>
      </c>
      <c r="AY699" t="s">
        <v>3765</v>
      </c>
      <c r="AZ699" t="s">
        <v>1367</v>
      </c>
      <c r="BA699" t="s">
        <v>354</v>
      </c>
      <c r="BB699">
        <v>73099</v>
      </c>
      <c r="BC699" t="s">
        <v>77</v>
      </c>
    </row>
    <row r="700" spans="1:55" x14ac:dyDescent="0.25">
      <c r="A700" t="s">
        <v>2702</v>
      </c>
      <c r="B700" s="1">
        <v>43451</v>
      </c>
      <c r="C700" t="s">
        <v>60</v>
      </c>
      <c r="D700" s="2">
        <v>43417.008460648147</v>
      </c>
      <c r="E700" t="s">
        <v>85</v>
      </c>
      <c r="H700" t="s">
        <v>2703</v>
      </c>
      <c r="I700" t="s">
        <v>2704</v>
      </c>
      <c r="J700" t="s">
        <v>2705</v>
      </c>
      <c r="L700" t="s">
        <v>2706</v>
      </c>
      <c r="M700" t="s">
        <v>753</v>
      </c>
      <c r="N700">
        <v>22180</v>
      </c>
      <c r="O700" t="s">
        <v>68</v>
      </c>
      <c r="Q700" t="s">
        <v>2707</v>
      </c>
      <c r="S700" t="s">
        <v>71</v>
      </c>
      <c r="T700" t="s">
        <v>793</v>
      </c>
      <c r="U700" t="s">
        <v>868</v>
      </c>
      <c r="V700" t="s">
        <v>184</v>
      </c>
      <c r="W700" t="s">
        <v>90</v>
      </c>
      <c r="X700" t="s">
        <v>754</v>
      </c>
      <c r="Y700" t="str">
        <f>"37-3011"</f>
        <v>37-3011</v>
      </c>
      <c r="Z700" t="s">
        <v>454</v>
      </c>
      <c r="AA700">
        <v>561730</v>
      </c>
      <c r="AB700">
        <v>7</v>
      </c>
      <c r="AD700" t="s">
        <v>77</v>
      </c>
      <c r="AE700" t="s">
        <v>96</v>
      </c>
      <c r="AF700">
        <v>40</v>
      </c>
      <c r="AG700" s="3">
        <v>0.29166666666666669</v>
      </c>
      <c r="AH700" s="3">
        <v>0.75</v>
      </c>
      <c r="AI700" s="4">
        <v>15.39</v>
      </c>
      <c r="AJ700">
        <v>23.09</v>
      </c>
      <c r="AL700" t="s">
        <v>79</v>
      </c>
      <c r="AM700" t="s">
        <v>80</v>
      </c>
      <c r="AO700" t="s">
        <v>81</v>
      </c>
      <c r="AR700" t="s">
        <v>80</v>
      </c>
      <c r="AT700" t="s">
        <v>80</v>
      </c>
      <c r="AW700" t="s">
        <v>80</v>
      </c>
      <c r="AY700" t="s">
        <v>2706</v>
      </c>
      <c r="AZ700" t="s">
        <v>2708</v>
      </c>
      <c r="BA700" t="s">
        <v>753</v>
      </c>
      <c r="BB700">
        <v>22180</v>
      </c>
      <c r="BC700" t="s">
        <v>77</v>
      </c>
    </row>
    <row r="701" spans="1:55" x14ac:dyDescent="0.25">
      <c r="A701" t="s">
        <v>4327</v>
      </c>
      <c r="B701" s="1">
        <v>43425</v>
      </c>
      <c r="C701" t="s">
        <v>60</v>
      </c>
      <c r="D701" s="2">
        <v>43389.940995370373</v>
      </c>
      <c r="E701" t="s">
        <v>61</v>
      </c>
      <c r="F701" s="1">
        <v>43471</v>
      </c>
      <c r="G701" s="1">
        <v>43773</v>
      </c>
      <c r="H701" t="s">
        <v>4328</v>
      </c>
      <c r="J701" t="s">
        <v>4329</v>
      </c>
      <c r="L701" t="s">
        <v>3213</v>
      </c>
      <c r="M701" t="s">
        <v>119</v>
      </c>
      <c r="N701">
        <v>33579</v>
      </c>
      <c r="O701" t="s">
        <v>68</v>
      </c>
      <c r="Q701" t="s">
        <v>4330</v>
      </c>
      <c r="S701" t="s">
        <v>71</v>
      </c>
      <c r="T701" t="s">
        <v>4331</v>
      </c>
      <c r="U701" t="s">
        <v>4332</v>
      </c>
      <c r="V701" t="s">
        <v>630</v>
      </c>
      <c r="W701" t="s">
        <v>119</v>
      </c>
      <c r="X701" t="s">
        <v>4333</v>
      </c>
      <c r="Y701" t="str">
        <f>"39-3091"</f>
        <v>39-3091</v>
      </c>
      <c r="Z701" t="s">
        <v>166</v>
      </c>
      <c r="AA701">
        <v>713990</v>
      </c>
      <c r="AB701">
        <v>35</v>
      </c>
      <c r="AC701">
        <v>35</v>
      </c>
      <c r="AD701" t="s">
        <v>77</v>
      </c>
      <c r="AE701" t="s">
        <v>78</v>
      </c>
      <c r="AF701">
        <v>40</v>
      </c>
      <c r="AG701" s="3">
        <v>0.625</v>
      </c>
      <c r="AH701" s="3">
        <v>0.95833333333333337</v>
      </c>
      <c r="AI701" s="4">
        <v>8.48</v>
      </c>
      <c r="AL701" t="s">
        <v>79</v>
      </c>
      <c r="AM701" t="s">
        <v>80</v>
      </c>
      <c r="AO701" t="s">
        <v>81</v>
      </c>
      <c r="AR701" t="s">
        <v>80</v>
      </c>
      <c r="AT701" t="s">
        <v>80</v>
      </c>
      <c r="AW701" t="s">
        <v>80</v>
      </c>
      <c r="AY701" t="s">
        <v>3213</v>
      </c>
      <c r="AZ701" t="s">
        <v>4334</v>
      </c>
      <c r="BA701" t="s">
        <v>119</v>
      </c>
      <c r="BB701">
        <v>33579</v>
      </c>
      <c r="BC701" t="s">
        <v>77</v>
      </c>
    </row>
    <row r="702" spans="1:55" x14ac:dyDescent="0.25">
      <c r="A702" t="s">
        <v>8444</v>
      </c>
      <c r="B702" s="1">
        <v>43452</v>
      </c>
      <c r="C702" t="s">
        <v>60</v>
      </c>
      <c r="D702" s="2">
        <v>43435.000462962962</v>
      </c>
      <c r="E702" t="s">
        <v>85</v>
      </c>
      <c r="H702" t="s">
        <v>8445</v>
      </c>
      <c r="J702" t="s">
        <v>8446</v>
      </c>
      <c r="L702" t="s">
        <v>8447</v>
      </c>
      <c r="M702" t="s">
        <v>753</v>
      </c>
      <c r="N702">
        <v>20141</v>
      </c>
      <c r="O702" t="s">
        <v>68</v>
      </c>
      <c r="Q702" t="s">
        <v>8448</v>
      </c>
      <c r="S702" t="s">
        <v>71</v>
      </c>
      <c r="T702" t="s">
        <v>182</v>
      </c>
      <c r="U702" t="s">
        <v>183</v>
      </c>
      <c r="V702" t="s">
        <v>184</v>
      </c>
      <c r="W702" t="s">
        <v>90</v>
      </c>
      <c r="X702" t="s">
        <v>754</v>
      </c>
      <c r="Y702" t="str">
        <f>"37-3011"</f>
        <v>37-3011</v>
      </c>
      <c r="Z702" t="s">
        <v>454</v>
      </c>
      <c r="AA702">
        <v>561730</v>
      </c>
      <c r="AB702">
        <v>24</v>
      </c>
      <c r="AD702" t="s">
        <v>77</v>
      </c>
      <c r="AE702" t="s">
        <v>96</v>
      </c>
      <c r="AF702">
        <v>40</v>
      </c>
      <c r="AG702" s="3">
        <v>0.33333333333333331</v>
      </c>
      <c r="AH702" s="3">
        <v>0.70833333333333337</v>
      </c>
      <c r="AI702" s="4">
        <v>15.39</v>
      </c>
      <c r="AJ702">
        <v>23.09</v>
      </c>
      <c r="AK702">
        <v>29.18</v>
      </c>
      <c r="AL702" t="s">
        <v>79</v>
      </c>
      <c r="AM702" t="s">
        <v>80</v>
      </c>
      <c r="AO702" t="s">
        <v>81</v>
      </c>
      <c r="AR702" t="s">
        <v>80</v>
      </c>
      <c r="AT702" t="s">
        <v>80</v>
      </c>
      <c r="AW702" t="s">
        <v>80</v>
      </c>
      <c r="AY702" t="s">
        <v>8449</v>
      </c>
      <c r="AZ702" t="s">
        <v>2599</v>
      </c>
      <c r="BA702" t="s">
        <v>753</v>
      </c>
      <c r="BB702">
        <v>20132</v>
      </c>
      <c r="BC702" t="s">
        <v>77</v>
      </c>
    </row>
    <row r="703" spans="1:55" x14ac:dyDescent="0.25">
      <c r="A703" t="s">
        <v>7367</v>
      </c>
      <c r="B703" s="1">
        <v>43438</v>
      </c>
      <c r="C703" t="s">
        <v>60</v>
      </c>
      <c r="D703" s="2">
        <v>43391.04278935185</v>
      </c>
      <c r="E703" t="s">
        <v>61</v>
      </c>
      <c r="F703" s="1">
        <v>43480</v>
      </c>
      <c r="G703" s="1">
        <v>43769</v>
      </c>
      <c r="H703" t="s">
        <v>7368</v>
      </c>
      <c r="I703" t="s">
        <v>104</v>
      </c>
      <c r="J703" t="s">
        <v>7369</v>
      </c>
      <c r="K703" t="s">
        <v>104</v>
      </c>
      <c r="L703" t="s">
        <v>7370</v>
      </c>
      <c r="M703" t="s">
        <v>99</v>
      </c>
      <c r="N703">
        <v>70544</v>
      </c>
      <c r="O703" t="s">
        <v>68</v>
      </c>
      <c r="P703" t="s">
        <v>104</v>
      </c>
      <c r="Q703" t="s">
        <v>7371</v>
      </c>
      <c r="S703" t="s">
        <v>71</v>
      </c>
      <c r="T703" t="s">
        <v>5459</v>
      </c>
      <c r="U703" t="s">
        <v>5460</v>
      </c>
      <c r="V703" t="s">
        <v>5461</v>
      </c>
      <c r="W703" t="s">
        <v>99</v>
      </c>
      <c r="X703" t="s">
        <v>7372</v>
      </c>
      <c r="Y703" t="str">
        <f>"49-9098"</f>
        <v>49-9098</v>
      </c>
      <c r="Z703" t="s">
        <v>482</v>
      </c>
      <c r="AA703">
        <v>333992</v>
      </c>
      <c r="AB703">
        <v>2</v>
      </c>
      <c r="AC703">
        <v>2</v>
      </c>
      <c r="AD703" t="s">
        <v>77</v>
      </c>
      <c r="AE703" t="s">
        <v>96</v>
      </c>
      <c r="AF703">
        <v>40</v>
      </c>
      <c r="AG703" s="3">
        <v>0.29166666666666669</v>
      </c>
      <c r="AH703" s="3">
        <v>0.66666666666666663</v>
      </c>
      <c r="AI703" s="4">
        <v>13.68</v>
      </c>
      <c r="AJ703">
        <v>20.52</v>
      </c>
      <c r="AL703" t="s">
        <v>79</v>
      </c>
      <c r="AM703" t="s">
        <v>80</v>
      </c>
      <c r="AO703" t="s">
        <v>81</v>
      </c>
      <c r="AP703" t="s">
        <v>104</v>
      </c>
      <c r="AQ703" t="s">
        <v>104</v>
      </c>
      <c r="AR703" t="s">
        <v>80</v>
      </c>
      <c r="AT703" t="s">
        <v>80</v>
      </c>
      <c r="AW703" t="s">
        <v>71</v>
      </c>
      <c r="AX703">
        <v>3</v>
      </c>
      <c r="AY703" t="s">
        <v>1144</v>
      </c>
      <c r="AZ703" t="s">
        <v>7373</v>
      </c>
      <c r="BA703" t="s">
        <v>99</v>
      </c>
      <c r="BB703">
        <v>70538</v>
      </c>
      <c r="BC703" t="s">
        <v>83</v>
      </c>
    </row>
    <row r="704" spans="1:55" x14ac:dyDescent="0.25">
      <c r="A704" t="s">
        <v>5454</v>
      </c>
      <c r="B704" s="1">
        <v>43434</v>
      </c>
      <c r="C704" t="s">
        <v>60</v>
      </c>
      <c r="D704" s="2">
        <v>43408.592083333337</v>
      </c>
      <c r="E704" t="s">
        <v>61</v>
      </c>
      <c r="F704" s="1">
        <v>43497</v>
      </c>
      <c r="G704" s="1">
        <v>43769</v>
      </c>
      <c r="H704" t="s">
        <v>5455</v>
      </c>
      <c r="I704" t="s">
        <v>104</v>
      </c>
      <c r="J704" t="s">
        <v>5456</v>
      </c>
      <c r="K704" t="s">
        <v>104</v>
      </c>
      <c r="L704" t="s">
        <v>5457</v>
      </c>
      <c r="M704" t="s">
        <v>99</v>
      </c>
      <c r="N704">
        <v>70563</v>
      </c>
      <c r="O704" t="s">
        <v>68</v>
      </c>
      <c r="P704" t="s">
        <v>104</v>
      </c>
      <c r="Q704" t="s">
        <v>5458</v>
      </c>
      <c r="S704" t="s">
        <v>71</v>
      </c>
      <c r="T704" t="s">
        <v>5459</v>
      </c>
      <c r="U704" t="s">
        <v>5460</v>
      </c>
      <c r="V704" t="s">
        <v>5461</v>
      </c>
      <c r="W704" t="s">
        <v>99</v>
      </c>
      <c r="X704" t="s">
        <v>666</v>
      </c>
      <c r="Y704" t="str">
        <f>"37-3011"</f>
        <v>37-3011</v>
      </c>
      <c r="Z704" t="s">
        <v>454</v>
      </c>
      <c r="AA704">
        <v>561730</v>
      </c>
      <c r="AB704">
        <v>6</v>
      </c>
      <c r="AC704">
        <v>6</v>
      </c>
      <c r="AD704" t="s">
        <v>77</v>
      </c>
      <c r="AE704" t="s">
        <v>96</v>
      </c>
      <c r="AF704">
        <v>40</v>
      </c>
      <c r="AG704" s="3">
        <v>0.29166666666666669</v>
      </c>
      <c r="AH704" s="3">
        <v>0.66666666666666663</v>
      </c>
      <c r="AI704" s="4">
        <v>11.38</v>
      </c>
      <c r="AJ704">
        <v>17.07</v>
      </c>
      <c r="AL704" t="s">
        <v>79</v>
      </c>
      <c r="AM704" t="s">
        <v>80</v>
      </c>
      <c r="AO704" t="s">
        <v>81</v>
      </c>
      <c r="AP704" t="s">
        <v>104</v>
      </c>
      <c r="AQ704" t="s">
        <v>104</v>
      </c>
      <c r="AR704" t="s">
        <v>80</v>
      </c>
      <c r="AT704" t="s">
        <v>80</v>
      </c>
      <c r="AW704" t="s">
        <v>71</v>
      </c>
      <c r="AX704">
        <v>1</v>
      </c>
      <c r="AY704" t="s">
        <v>5457</v>
      </c>
      <c r="AZ704" t="s">
        <v>5462</v>
      </c>
      <c r="BA704" t="s">
        <v>99</v>
      </c>
      <c r="BB704">
        <v>70563</v>
      </c>
      <c r="BC704" t="s">
        <v>83</v>
      </c>
    </row>
    <row r="705" spans="1:55" x14ac:dyDescent="0.25">
      <c r="A705" t="s">
        <v>415</v>
      </c>
      <c r="B705" s="1">
        <v>43388</v>
      </c>
      <c r="C705" t="s">
        <v>60</v>
      </c>
      <c r="D705" s="2">
        <v>43381.813946759263</v>
      </c>
      <c r="E705" t="s">
        <v>85</v>
      </c>
      <c r="H705" t="s">
        <v>416</v>
      </c>
      <c r="J705" t="s">
        <v>417</v>
      </c>
      <c r="K705" t="s">
        <v>418</v>
      </c>
      <c r="L705" t="s">
        <v>419</v>
      </c>
      <c r="M705" t="s">
        <v>354</v>
      </c>
      <c r="N705" t="s">
        <v>420</v>
      </c>
      <c r="O705" t="s">
        <v>68</v>
      </c>
      <c r="Q705" t="s">
        <v>421</v>
      </c>
      <c r="S705" t="s">
        <v>71</v>
      </c>
      <c r="T705" t="s">
        <v>422</v>
      </c>
      <c r="U705" t="s">
        <v>423</v>
      </c>
      <c r="V705" t="s">
        <v>424</v>
      </c>
      <c r="W705" t="s">
        <v>354</v>
      </c>
      <c r="X705" t="s">
        <v>425</v>
      </c>
      <c r="Y705" t="str">
        <f>"51-4121"</f>
        <v>51-4121</v>
      </c>
      <c r="Z705" t="s">
        <v>426</v>
      </c>
      <c r="AA705">
        <v>333120</v>
      </c>
      <c r="AB705">
        <v>30</v>
      </c>
      <c r="AD705" t="s">
        <v>77</v>
      </c>
      <c r="AE705" t="s">
        <v>96</v>
      </c>
      <c r="AF705">
        <v>40</v>
      </c>
      <c r="AG705" s="3">
        <v>0.29166666666666669</v>
      </c>
      <c r="AH705" s="3">
        <v>0.66666666666666663</v>
      </c>
      <c r="AI705" s="4">
        <v>22.1</v>
      </c>
      <c r="AJ705">
        <v>33.15</v>
      </c>
      <c r="AK705">
        <v>33.15</v>
      </c>
      <c r="AL705" t="s">
        <v>79</v>
      </c>
      <c r="AM705" t="s">
        <v>80</v>
      </c>
      <c r="AO705" t="s">
        <v>81</v>
      </c>
      <c r="AR705" t="s">
        <v>80</v>
      </c>
      <c r="AT705" t="s">
        <v>71</v>
      </c>
      <c r="AU705">
        <v>12</v>
      </c>
      <c r="AV705" t="s">
        <v>427</v>
      </c>
      <c r="AW705" t="s">
        <v>71</v>
      </c>
      <c r="AX705">
        <v>36</v>
      </c>
      <c r="AY705" t="s">
        <v>428</v>
      </c>
      <c r="AZ705" t="s">
        <v>428</v>
      </c>
      <c r="BA705" t="s">
        <v>354</v>
      </c>
      <c r="BB705">
        <v>74115</v>
      </c>
      <c r="BC705" t="s">
        <v>83</v>
      </c>
    </row>
    <row r="706" spans="1:55" x14ac:dyDescent="0.25">
      <c r="A706" t="s">
        <v>4459</v>
      </c>
      <c r="B706" s="1">
        <v>43434</v>
      </c>
      <c r="C706" t="s">
        <v>60</v>
      </c>
      <c r="D706" s="2">
        <v>43424.372997685183</v>
      </c>
      <c r="E706" t="s">
        <v>85</v>
      </c>
      <c r="H706" t="s">
        <v>4460</v>
      </c>
      <c r="J706" t="s">
        <v>4461</v>
      </c>
      <c r="L706" t="s">
        <v>4462</v>
      </c>
      <c r="M706" t="s">
        <v>324</v>
      </c>
      <c r="N706">
        <v>72223</v>
      </c>
      <c r="O706" t="s">
        <v>68</v>
      </c>
      <c r="Q706" t="s">
        <v>4463</v>
      </c>
      <c r="S706" t="s">
        <v>71</v>
      </c>
      <c r="T706" t="s">
        <v>793</v>
      </c>
      <c r="U706" t="s">
        <v>1336</v>
      </c>
      <c r="V706" t="s">
        <v>184</v>
      </c>
      <c r="W706" t="s">
        <v>90</v>
      </c>
      <c r="X706" t="s">
        <v>754</v>
      </c>
      <c r="Y706" t="str">
        <f t="shared" ref="Y706:Y711" si="1">"37-3011"</f>
        <v>37-3011</v>
      </c>
      <c r="Z706" t="s">
        <v>454</v>
      </c>
      <c r="AA706">
        <v>561730</v>
      </c>
      <c r="AB706">
        <v>35</v>
      </c>
      <c r="AD706" t="s">
        <v>77</v>
      </c>
      <c r="AE706" t="s">
        <v>96</v>
      </c>
      <c r="AF706">
        <v>40</v>
      </c>
      <c r="AG706" s="3">
        <v>0.3125</v>
      </c>
      <c r="AH706" s="3">
        <v>0.66666666666666663</v>
      </c>
      <c r="AI706" s="4">
        <v>11.86</v>
      </c>
      <c r="AJ706">
        <v>17.79</v>
      </c>
      <c r="AL706" t="s">
        <v>79</v>
      </c>
      <c r="AM706" t="s">
        <v>80</v>
      </c>
      <c r="AO706" t="s">
        <v>81</v>
      </c>
      <c r="AR706" t="s">
        <v>80</v>
      </c>
      <c r="AT706" t="s">
        <v>80</v>
      </c>
      <c r="AW706" t="s">
        <v>80</v>
      </c>
      <c r="AY706" t="s">
        <v>4462</v>
      </c>
      <c r="AZ706" t="s">
        <v>4464</v>
      </c>
      <c r="BA706" t="s">
        <v>324</v>
      </c>
      <c r="BB706">
        <v>72223</v>
      </c>
      <c r="BC706" t="s">
        <v>77</v>
      </c>
    </row>
    <row r="707" spans="1:55" x14ac:dyDescent="0.25">
      <c r="A707" t="s">
        <v>3737</v>
      </c>
      <c r="B707" s="1">
        <v>43452</v>
      </c>
      <c r="C707" t="s">
        <v>60</v>
      </c>
      <c r="D707" s="2">
        <v>43435.003483796296</v>
      </c>
      <c r="E707" t="s">
        <v>85</v>
      </c>
      <c r="H707" t="s">
        <v>3738</v>
      </c>
      <c r="I707" t="s">
        <v>3739</v>
      </c>
      <c r="J707" t="s">
        <v>3740</v>
      </c>
      <c r="K707" t="s">
        <v>3741</v>
      </c>
      <c r="L707" t="s">
        <v>3742</v>
      </c>
      <c r="M707" t="s">
        <v>90</v>
      </c>
      <c r="N707">
        <v>76060</v>
      </c>
      <c r="O707" t="s">
        <v>68</v>
      </c>
      <c r="Q707" t="s">
        <v>3743</v>
      </c>
      <c r="S707" t="s">
        <v>71</v>
      </c>
      <c r="T707" t="s">
        <v>793</v>
      </c>
      <c r="U707" t="s">
        <v>868</v>
      </c>
      <c r="V707" t="s">
        <v>184</v>
      </c>
      <c r="W707" t="s">
        <v>90</v>
      </c>
      <c r="X707" t="s">
        <v>1646</v>
      </c>
      <c r="Y707" t="str">
        <f t="shared" si="1"/>
        <v>37-3011</v>
      </c>
      <c r="Z707" t="s">
        <v>454</v>
      </c>
      <c r="AA707">
        <v>561730</v>
      </c>
      <c r="AB707">
        <v>15</v>
      </c>
      <c r="AD707" t="s">
        <v>77</v>
      </c>
      <c r="AE707" t="s">
        <v>96</v>
      </c>
      <c r="AF707">
        <v>40</v>
      </c>
      <c r="AG707" s="3">
        <v>0.27083333333333331</v>
      </c>
      <c r="AH707" s="3">
        <v>0.6875</v>
      </c>
      <c r="AI707" s="4">
        <v>12.43</v>
      </c>
      <c r="AJ707">
        <v>18.649999999999999</v>
      </c>
      <c r="AL707" t="s">
        <v>79</v>
      </c>
      <c r="AM707" t="s">
        <v>80</v>
      </c>
      <c r="AO707" t="s">
        <v>81</v>
      </c>
      <c r="AR707" t="s">
        <v>80</v>
      </c>
      <c r="AT707" t="s">
        <v>80</v>
      </c>
      <c r="AW707" t="s">
        <v>80</v>
      </c>
      <c r="AY707" t="s">
        <v>3742</v>
      </c>
      <c r="AZ707" t="s">
        <v>559</v>
      </c>
      <c r="BA707" t="s">
        <v>90</v>
      </c>
      <c r="BB707">
        <v>76060</v>
      </c>
      <c r="BC707" t="s">
        <v>77</v>
      </c>
    </row>
    <row r="708" spans="1:55" x14ac:dyDescent="0.25">
      <c r="A708" t="s">
        <v>7459</v>
      </c>
      <c r="B708" s="1">
        <v>43438</v>
      </c>
      <c r="C708" t="s">
        <v>60</v>
      </c>
      <c r="D708" s="2">
        <v>43411.110358796293</v>
      </c>
      <c r="E708" t="s">
        <v>61</v>
      </c>
      <c r="F708" s="1">
        <v>43500</v>
      </c>
      <c r="G708" s="1">
        <v>43801</v>
      </c>
      <c r="H708" t="s">
        <v>7460</v>
      </c>
      <c r="I708" t="s">
        <v>7461</v>
      </c>
      <c r="J708" t="s">
        <v>7462</v>
      </c>
      <c r="K708" t="s">
        <v>69</v>
      </c>
      <c r="L708" t="s">
        <v>7463</v>
      </c>
      <c r="M708" t="s">
        <v>1055</v>
      </c>
      <c r="N708">
        <v>47630</v>
      </c>
      <c r="O708" t="s">
        <v>68</v>
      </c>
      <c r="P708" t="s">
        <v>69</v>
      </c>
      <c r="Q708" t="s">
        <v>7464</v>
      </c>
      <c r="S708" t="s">
        <v>71</v>
      </c>
      <c r="T708" t="s">
        <v>2746</v>
      </c>
      <c r="U708" t="s">
        <v>2747</v>
      </c>
      <c r="V708" t="s">
        <v>2748</v>
      </c>
      <c r="W708" t="s">
        <v>336</v>
      </c>
      <c r="X708" t="s">
        <v>7465</v>
      </c>
      <c r="Y708" t="str">
        <f t="shared" si="1"/>
        <v>37-3011</v>
      </c>
      <c r="Z708" t="s">
        <v>454</v>
      </c>
      <c r="AA708">
        <v>332212</v>
      </c>
      <c r="AB708">
        <v>3</v>
      </c>
      <c r="AC708">
        <v>3</v>
      </c>
      <c r="AD708" t="s">
        <v>77</v>
      </c>
      <c r="AE708" t="s">
        <v>96</v>
      </c>
      <c r="AF708">
        <v>40</v>
      </c>
      <c r="AG708" s="3">
        <v>0.33333333333333331</v>
      </c>
      <c r="AH708" s="3">
        <v>0.66666666666666663</v>
      </c>
      <c r="AI708" s="4">
        <v>12.2</v>
      </c>
      <c r="AJ708">
        <v>18.3</v>
      </c>
      <c r="AK708">
        <v>18.3</v>
      </c>
      <c r="AL708" t="s">
        <v>79</v>
      </c>
      <c r="AM708" t="s">
        <v>80</v>
      </c>
      <c r="AO708" t="s">
        <v>81</v>
      </c>
      <c r="AP708" t="s">
        <v>69</v>
      </c>
      <c r="AQ708" t="s">
        <v>997</v>
      </c>
      <c r="AR708" t="s">
        <v>80</v>
      </c>
      <c r="AT708" t="s">
        <v>80</v>
      </c>
      <c r="AW708" t="s">
        <v>80</v>
      </c>
      <c r="AY708" t="s">
        <v>7463</v>
      </c>
      <c r="AZ708" t="s">
        <v>7466</v>
      </c>
      <c r="BA708" t="s">
        <v>1055</v>
      </c>
      <c r="BB708">
        <v>47630</v>
      </c>
      <c r="BC708" t="s">
        <v>77</v>
      </c>
    </row>
    <row r="709" spans="1:55" x14ac:dyDescent="0.25">
      <c r="A709" t="s">
        <v>2261</v>
      </c>
      <c r="B709" s="1">
        <v>43434</v>
      </c>
      <c r="C709" t="s">
        <v>60</v>
      </c>
      <c r="D709" s="2">
        <v>43407.001793981479</v>
      </c>
      <c r="E709" t="s">
        <v>61</v>
      </c>
      <c r="F709" s="1">
        <v>43497</v>
      </c>
      <c r="G709" s="1">
        <v>43799</v>
      </c>
      <c r="H709" t="s">
        <v>2262</v>
      </c>
      <c r="I709" t="s">
        <v>2263</v>
      </c>
      <c r="J709" t="s">
        <v>2264</v>
      </c>
      <c r="L709" t="s">
        <v>1441</v>
      </c>
      <c r="M709" t="s">
        <v>152</v>
      </c>
      <c r="N709">
        <v>20716</v>
      </c>
      <c r="O709" t="s">
        <v>68</v>
      </c>
      <c r="Q709" t="s">
        <v>2265</v>
      </c>
      <c r="S709" t="s">
        <v>71</v>
      </c>
      <c r="T709" t="s">
        <v>250</v>
      </c>
      <c r="U709" t="s">
        <v>612</v>
      </c>
      <c r="V709" t="s">
        <v>347</v>
      </c>
      <c r="W709" t="s">
        <v>253</v>
      </c>
      <c r="X709" t="s">
        <v>754</v>
      </c>
      <c r="Y709" t="str">
        <f t="shared" si="1"/>
        <v>37-3011</v>
      </c>
      <c r="Z709" t="s">
        <v>454</v>
      </c>
      <c r="AA709">
        <v>561730</v>
      </c>
      <c r="AB709">
        <v>125</v>
      </c>
      <c r="AC709">
        <v>125</v>
      </c>
      <c r="AD709" t="s">
        <v>77</v>
      </c>
      <c r="AE709" t="s">
        <v>96</v>
      </c>
      <c r="AF709">
        <v>40</v>
      </c>
      <c r="AG709" s="3">
        <v>0.29166666666666669</v>
      </c>
      <c r="AH709" s="3">
        <v>0.66666666666666663</v>
      </c>
      <c r="AI709" s="4">
        <v>15.39</v>
      </c>
      <c r="AJ709">
        <v>23.09</v>
      </c>
      <c r="AK709">
        <v>27.59</v>
      </c>
      <c r="AL709" t="s">
        <v>79</v>
      </c>
      <c r="AM709" t="s">
        <v>80</v>
      </c>
      <c r="AO709" t="s">
        <v>81</v>
      </c>
      <c r="AR709" t="s">
        <v>80</v>
      </c>
      <c r="AT709" t="s">
        <v>80</v>
      </c>
      <c r="AW709" t="s">
        <v>80</v>
      </c>
      <c r="AY709" t="s">
        <v>1441</v>
      </c>
      <c r="AZ709" t="s">
        <v>1788</v>
      </c>
      <c r="BA709" t="s">
        <v>152</v>
      </c>
      <c r="BB709">
        <v>20716</v>
      </c>
      <c r="BC709" t="s">
        <v>77</v>
      </c>
    </row>
    <row r="710" spans="1:55" x14ac:dyDescent="0.25">
      <c r="A710" t="s">
        <v>3361</v>
      </c>
      <c r="B710" s="1">
        <v>43430</v>
      </c>
      <c r="C710" t="s">
        <v>60</v>
      </c>
      <c r="D710" s="2">
        <v>43407.006516203706</v>
      </c>
      <c r="E710" t="s">
        <v>61</v>
      </c>
      <c r="F710" s="1">
        <v>43497</v>
      </c>
      <c r="G710" s="1">
        <v>43800</v>
      </c>
      <c r="H710" t="s">
        <v>3362</v>
      </c>
      <c r="J710" t="s">
        <v>3363</v>
      </c>
      <c r="L710" t="s">
        <v>3364</v>
      </c>
      <c r="M710" t="s">
        <v>180</v>
      </c>
      <c r="N710">
        <v>18042</v>
      </c>
      <c r="O710" t="s">
        <v>68</v>
      </c>
      <c r="Q710" t="s">
        <v>3365</v>
      </c>
      <c r="S710" t="s">
        <v>71</v>
      </c>
      <c r="T710" t="s">
        <v>250</v>
      </c>
      <c r="U710" t="s">
        <v>251</v>
      </c>
      <c r="V710" t="s">
        <v>252</v>
      </c>
      <c r="W710" t="s">
        <v>253</v>
      </c>
      <c r="X710" t="s">
        <v>3366</v>
      </c>
      <c r="Y710" t="str">
        <f t="shared" si="1"/>
        <v>37-3011</v>
      </c>
      <c r="Z710" t="s">
        <v>454</v>
      </c>
      <c r="AA710">
        <v>561730</v>
      </c>
      <c r="AB710">
        <v>12</v>
      </c>
      <c r="AC710">
        <v>12</v>
      </c>
      <c r="AD710" t="s">
        <v>77</v>
      </c>
      <c r="AE710" t="s">
        <v>78</v>
      </c>
      <c r="AF710">
        <v>40</v>
      </c>
      <c r="AG710" s="3">
        <v>0.29166666666666669</v>
      </c>
      <c r="AH710" s="3">
        <v>0.70833333333333337</v>
      </c>
      <c r="AI710" s="4">
        <v>13.08</v>
      </c>
      <c r="AJ710">
        <v>19.62</v>
      </c>
      <c r="AK710">
        <v>22.5</v>
      </c>
      <c r="AL710" t="s">
        <v>79</v>
      </c>
      <c r="AM710" t="s">
        <v>80</v>
      </c>
      <c r="AO710" t="s">
        <v>81</v>
      </c>
      <c r="AR710" t="s">
        <v>80</v>
      </c>
      <c r="AT710" t="s">
        <v>80</v>
      </c>
      <c r="AW710" t="s">
        <v>80</v>
      </c>
      <c r="AY710" t="s">
        <v>3364</v>
      </c>
      <c r="AZ710" t="s">
        <v>3367</v>
      </c>
      <c r="BA710" t="s">
        <v>180</v>
      </c>
      <c r="BB710">
        <v>18042</v>
      </c>
      <c r="BC710" t="s">
        <v>77</v>
      </c>
    </row>
    <row r="711" spans="1:55" x14ac:dyDescent="0.25">
      <c r="A711" t="s">
        <v>4734</v>
      </c>
      <c r="B711" s="1">
        <v>43440</v>
      </c>
      <c r="C711" t="s">
        <v>60</v>
      </c>
      <c r="D711" s="2">
        <v>43407.001064814816</v>
      </c>
      <c r="E711" t="s">
        <v>130</v>
      </c>
      <c r="F711" s="1">
        <v>43497</v>
      </c>
      <c r="G711" s="1">
        <v>43770</v>
      </c>
      <c r="H711" t="s">
        <v>1165</v>
      </c>
      <c r="J711" t="s">
        <v>1166</v>
      </c>
      <c r="L711" t="s">
        <v>1167</v>
      </c>
      <c r="M711" t="s">
        <v>139</v>
      </c>
      <c r="N711">
        <v>28657</v>
      </c>
      <c r="O711" t="s">
        <v>68</v>
      </c>
      <c r="Q711" t="s">
        <v>1168</v>
      </c>
      <c r="S711" t="s">
        <v>71</v>
      </c>
      <c r="T711" t="s">
        <v>250</v>
      </c>
      <c r="U711" t="s">
        <v>612</v>
      </c>
      <c r="V711" t="s">
        <v>347</v>
      </c>
      <c r="W711" t="s">
        <v>253</v>
      </c>
      <c r="X711" t="s">
        <v>754</v>
      </c>
      <c r="Y711" t="str">
        <f t="shared" si="1"/>
        <v>37-3011</v>
      </c>
      <c r="Z711" t="s">
        <v>454</v>
      </c>
      <c r="AA711">
        <v>561730</v>
      </c>
      <c r="AB711">
        <v>73</v>
      </c>
      <c r="AC711">
        <v>70</v>
      </c>
      <c r="AD711" t="s">
        <v>77</v>
      </c>
      <c r="AE711" t="s">
        <v>78</v>
      </c>
      <c r="AF711">
        <v>40</v>
      </c>
      <c r="AG711" s="3">
        <v>0.25</v>
      </c>
      <c r="AH711" s="3">
        <v>0.60416666666666663</v>
      </c>
      <c r="AI711" s="4">
        <v>12.81</v>
      </c>
      <c r="AJ711">
        <v>19.22</v>
      </c>
      <c r="AK711">
        <v>22.5</v>
      </c>
      <c r="AL711" t="s">
        <v>79</v>
      </c>
      <c r="AM711" t="s">
        <v>80</v>
      </c>
      <c r="AO711" t="s">
        <v>81</v>
      </c>
      <c r="AR711" t="s">
        <v>80</v>
      </c>
      <c r="AT711" t="s">
        <v>80</v>
      </c>
      <c r="AW711" t="s">
        <v>80</v>
      </c>
      <c r="AY711" t="s">
        <v>4735</v>
      </c>
      <c r="AZ711" t="s">
        <v>4736</v>
      </c>
      <c r="BA711" t="s">
        <v>134</v>
      </c>
      <c r="BB711">
        <v>29936</v>
      </c>
      <c r="BC711" t="s">
        <v>77</v>
      </c>
    </row>
    <row r="712" spans="1:55" x14ac:dyDescent="0.25">
      <c r="A712" t="s">
        <v>6313</v>
      </c>
      <c r="B712" s="1">
        <v>43425</v>
      </c>
      <c r="C712" t="s">
        <v>60</v>
      </c>
      <c r="D712" s="2">
        <v>43382.683472222219</v>
      </c>
      <c r="E712" t="s">
        <v>130</v>
      </c>
      <c r="F712" s="1">
        <v>43458</v>
      </c>
      <c r="G712" s="1">
        <v>43582</v>
      </c>
      <c r="H712" t="s">
        <v>2067</v>
      </c>
      <c r="I712" t="s">
        <v>69</v>
      </c>
      <c r="J712" t="s">
        <v>2068</v>
      </c>
      <c r="K712" t="s">
        <v>2069</v>
      </c>
      <c r="L712" t="s">
        <v>2070</v>
      </c>
      <c r="M712" t="s">
        <v>1099</v>
      </c>
      <c r="N712">
        <v>84092</v>
      </c>
      <c r="O712" t="s">
        <v>68</v>
      </c>
      <c r="Q712" t="s">
        <v>2071</v>
      </c>
      <c r="S712" t="s">
        <v>71</v>
      </c>
      <c r="T712" t="s">
        <v>2072</v>
      </c>
      <c r="U712" t="s">
        <v>2073</v>
      </c>
      <c r="V712" t="s">
        <v>1922</v>
      </c>
      <c r="W712" t="s">
        <v>1099</v>
      </c>
      <c r="X712" t="s">
        <v>6314</v>
      </c>
      <c r="Y712" t="str">
        <f>"35-2021"</f>
        <v>35-2021</v>
      </c>
      <c r="Z712" t="s">
        <v>548</v>
      </c>
      <c r="AA712">
        <v>721110</v>
      </c>
      <c r="AB712">
        <v>39</v>
      </c>
      <c r="AC712">
        <v>37</v>
      </c>
      <c r="AD712" t="s">
        <v>77</v>
      </c>
      <c r="AE712" t="s">
        <v>78</v>
      </c>
      <c r="AF712">
        <v>40</v>
      </c>
      <c r="AG712" s="3">
        <v>0.33333333333333331</v>
      </c>
      <c r="AH712" s="3">
        <v>0.70833333333333337</v>
      </c>
      <c r="AI712" s="4">
        <v>11.71</v>
      </c>
      <c r="AJ712">
        <v>17.559999999999999</v>
      </c>
      <c r="AL712" t="s">
        <v>79</v>
      </c>
      <c r="AM712" t="s">
        <v>80</v>
      </c>
      <c r="AO712" t="s">
        <v>81</v>
      </c>
      <c r="AP712" t="s">
        <v>69</v>
      </c>
      <c r="AQ712" t="s">
        <v>69</v>
      </c>
      <c r="AR712" t="s">
        <v>80</v>
      </c>
      <c r="AT712" t="s">
        <v>80</v>
      </c>
      <c r="AW712" t="s">
        <v>80</v>
      </c>
      <c r="AY712" t="s">
        <v>2070</v>
      </c>
      <c r="AZ712" t="s">
        <v>2076</v>
      </c>
      <c r="BA712" t="s">
        <v>1099</v>
      </c>
      <c r="BB712">
        <v>84092</v>
      </c>
      <c r="BC712" t="s">
        <v>83</v>
      </c>
    </row>
    <row r="713" spans="1:55" x14ac:dyDescent="0.25">
      <c r="A713" t="s">
        <v>1686</v>
      </c>
      <c r="B713" s="1">
        <v>43410</v>
      </c>
      <c r="C713" t="s">
        <v>60</v>
      </c>
      <c r="D713" s="2">
        <v>43382.676388888889</v>
      </c>
      <c r="E713" t="s">
        <v>61</v>
      </c>
      <c r="F713" s="1">
        <v>43466</v>
      </c>
      <c r="G713" s="1">
        <v>43769</v>
      </c>
      <c r="H713" t="s">
        <v>1687</v>
      </c>
      <c r="J713" t="s">
        <v>1688</v>
      </c>
      <c r="L713" t="s">
        <v>1689</v>
      </c>
      <c r="M713" t="s">
        <v>677</v>
      </c>
      <c r="N713">
        <v>48430</v>
      </c>
      <c r="O713" t="s">
        <v>68</v>
      </c>
      <c r="Q713" t="s">
        <v>1690</v>
      </c>
      <c r="S713" t="s">
        <v>71</v>
      </c>
      <c r="T713" t="s">
        <v>678</v>
      </c>
      <c r="U713" t="s">
        <v>679</v>
      </c>
      <c r="V713" t="s">
        <v>680</v>
      </c>
      <c r="W713" t="s">
        <v>354</v>
      </c>
      <c r="X713" t="s">
        <v>681</v>
      </c>
      <c r="Y713" t="str">
        <f>"39-2021"</f>
        <v>39-2021</v>
      </c>
      <c r="Z713" t="s">
        <v>338</v>
      </c>
      <c r="AA713">
        <v>711212</v>
      </c>
      <c r="AB713">
        <v>4</v>
      </c>
      <c r="AC713">
        <v>4</v>
      </c>
      <c r="AD713" t="s">
        <v>77</v>
      </c>
      <c r="AE713" t="s">
        <v>78</v>
      </c>
      <c r="AF713">
        <v>40</v>
      </c>
      <c r="AG713" s="3">
        <v>0.20833333333333334</v>
      </c>
      <c r="AH713" s="3">
        <v>0.70833333333333337</v>
      </c>
      <c r="AI713" s="4">
        <v>12.28</v>
      </c>
      <c r="AJ713">
        <v>18.420000000000002</v>
      </c>
      <c r="AK713">
        <v>18.420000000000002</v>
      </c>
      <c r="AL713" t="s">
        <v>79</v>
      </c>
      <c r="AM713" t="s">
        <v>80</v>
      </c>
      <c r="AO713" t="s">
        <v>81</v>
      </c>
      <c r="AR713" t="s">
        <v>80</v>
      </c>
      <c r="AT713" t="s">
        <v>80</v>
      </c>
      <c r="AW713" t="s">
        <v>71</v>
      </c>
      <c r="AX713">
        <v>1</v>
      </c>
      <c r="AY713" t="s">
        <v>1689</v>
      </c>
      <c r="AZ713" t="s">
        <v>1691</v>
      </c>
      <c r="BA713" t="s">
        <v>677</v>
      </c>
      <c r="BB713">
        <v>48430</v>
      </c>
      <c r="BC713" t="s">
        <v>83</v>
      </c>
    </row>
    <row r="714" spans="1:55" x14ac:dyDescent="0.25">
      <c r="A714" t="s">
        <v>1983</v>
      </c>
      <c r="B714" s="1">
        <v>43420</v>
      </c>
      <c r="C714" t="s">
        <v>60</v>
      </c>
      <c r="D714" s="2">
        <v>43383.768553240741</v>
      </c>
      <c r="E714" t="s">
        <v>61</v>
      </c>
      <c r="F714" s="1">
        <v>43472</v>
      </c>
      <c r="G714" s="1">
        <v>43585</v>
      </c>
      <c r="H714" t="s">
        <v>1984</v>
      </c>
      <c r="J714" t="s">
        <v>1985</v>
      </c>
      <c r="L714" t="s">
        <v>1603</v>
      </c>
      <c r="M714" t="s">
        <v>147</v>
      </c>
      <c r="N714">
        <v>98199</v>
      </c>
      <c r="O714" t="s">
        <v>68</v>
      </c>
      <c r="Q714" t="s">
        <v>1986</v>
      </c>
      <c r="S714" t="s">
        <v>71</v>
      </c>
      <c r="T714" t="s">
        <v>1605</v>
      </c>
      <c r="U714" t="s">
        <v>1987</v>
      </c>
      <c r="V714" t="s">
        <v>146</v>
      </c>
      <c r="W714" t="s">
        <v>147</v>
      </c>
      <c r="X714" t="s">
        <v>1988</v>
      </c>
      <c r="Y714" t="str">
        <f>"51-3092"</f>
        <v>51-3092</v>
      </c>
      <c r="Z714" t="s">
        <v>1989</v>
      </c>
      <c r="AA714">
        <v>311712</v>
      </c>
      <c r="AB714">
        <v>7</v>
      </c>
      <c r="AC714">
        <v>7</v>
      </c>
      <c r="AD714" t="s">
        <v>77</v>
      </c>
      <c r="AE714" t="s">
        <v>78</v>
      </c>
      <c r="AF714">
        <v>40</v>
      </c>
      <c r="AG714" s="3">
        <v>0.33333333333333331</v>
      </c>
      <c r="AH714" s="3">
        <v>0.70833333333333337</v>
      </c>
      <c r="AI714" s="4">
        <v>14.5</v>
      </c>
      <c r="AJ714">
        <v>21.75</v>
      </c>
      <c r="AL714" t="s">
        <v>79</v>
      </c>
      <c r="AM714" t="s">
        <v>80</v>
      </c>
      <c r="AO714" t="s">
        <v>81</v>
      </c>
      <c r="AP714" t="s">
        <v>69</v>
      </c>
      <c r="AQ714" t="s">
        <v>69</v>
      </c>
      <c r="AR714" t="s">
        <v>80</v>
      </c>
      <c r="AT714" t="s">
        <v>80</v>
      </c>
      <c r="AW714" t="s">
        <v>71</v>
      </c>
      <c r="AX714">
        <v>24</v>
      </c>
      <c r="AY714" t="s">
        <v>155</v>
      </c>
      <c r="AZ714" t="s">
        <v>874</v>
      </c>
      <c r="BA714" t="s">
        <v>157</v>
      </c>
      <c r="BB714">
        <v>99692</v>
      </c>
      <c r="BC714" t="s">
        <v>83</v>
      </c>
    </row>
    <row r="715" spans="1:55" x14ac:dyDescent="0.25">
      <c r="A715" t="s">
        <v>1106</v>
      </c>
      <c r="B715" s="1">
        <v>43448</v>
      </c>
      <c r="C715" t="s">
        <v>60</v>
      </c>
      <c r="D715" s="2">
        <v>43421.002187500002</v>
      </c>
      <c r="E715" t="s">
        <v>757</v>
      </c>
      <c r="F715" s="1">
        <v>43511</v>
      </c>
      <c r="G715" s="1">
        <v>43784</v>
      </c>
      <c r="H715" t="s">
        <v>1107</v>
      </c>
      <c r="J715" t="s">
        <v>1108</v>
      </c>
      <c r="L715" t="s">
        <v>610</v>
      </c>
      <c r="M715" t="s">
        <v>139</v>
      </c>
      <c r="N715">
        <v>28771</v>
      </c>
      <c r="O715" t="s">
        <v>68</v>
      </c>
      <c r="Q715" t="s">
        <v>1109</v>
      </c>
      <c r="S715" t="s">
        <v>71</v>
      </c>
      <c r="T715" t="s">
        <v>250</v>
      </c>
      <c r="U715" t="s">
        <v>612</v>
      </c>
      <c r="V715" t="s">
        <v>347</v>
      </c>
      <c r="W715" t="s">
        <v>253</v>
      </c>
      <c r="X715" t="s">
        <v>613</v>
      </c>
      <c r="Y715" t="str">
        <f>"47-4051"</f>
        <v>47-4051</v>
      </c>
      <c r="Z715" t="s">
        <v>614</v>
      </c>
      <c r="AA715">
        <v>561730</v>
      </c>
      <c r="AB715">
        <v>80</v>
      </c>
      <c r="AC715">
        <v>80</v>
      </c>
      <c r="AD715" t="s">
        <v>77</v>
      </c>
      <c r="AE715" t="s">
        <v>78</v>
      </c>
      <c r="AF715">
        <v>40</v>
      </c>
      <c r="AG715" s="3">
        <v>0.29166666666666669</v>
      </c>
      <c r="AH715" s="3">
        <v>0.72916666666666663</v>
      </c>
      <c r="AI715" s="4">
        <v>15.37</v>
      </c>
      <c r="AJ715">
        <v>23.06</v>
      </c>
      <c r="AL715" t="s">
        <v>79</v>
      </c>
      <c r="AM715" t="s">
        <v>80</v>
      </c>
      <c r="AO715" t="s">
        <v>81</v>
      </c>
      <c r="AR715" t="s">
        <v>80</v>
      </c>
      <c r="AT715" t="s">
        <v>80</v>
      </c>
      <c r="AW715" t="s">
        <v>71</v>
      </c>
      <c r="AX715">
        <v>3</v>
      </c>
      <c r="AY715" t="s">
        <v>1110</v>
      </c>
      <c r="AZ715" t="s">
        <v>1111</v>
      </c>
      <c r="BA715" t="s">
        <v>240</v>
      </c>
      <c r="BB715">
        <v>31216</v>
      </c>
      <c r="BC715" t="s">
        <v>77</v>
      </c>
    </row>
    <row r="716" spans="1:55" x14ac:dyDescent="0.25">
      <c r="A716" t="s">
        <v>1112</v>
      </c>
      <c r="B716" s="1">
        <v>43444</v>
      </c>
      <c r="C716" t="s">
        <v>60</v>
      </c>
      <c r="D716" s="2">
        <v>43435.001331018517</v>
      </c>
      <c r="E716" t="s">
        <v>85</v>
      </c>
      <c r="H716" t="s">
        <v>1113</v>
      </c>
      <c r="J716" t="s">
        <v>1114</v>
      </c>
      <c r="K716" t="s">
        <v>1115</v>
      </c>
      <c r="L716" t="s">
        <v>1116</v>
      </c>
      <c r="M716" t="s">
        <v>592</v>
      </c>
      <c r="N716">
        <v>37334</v>
      </c>
      <c r="O716" t="s">
        <v>68</v>
      </c>
      <c r="Q716" t="s">
        <v>1117</v>
      </c>
      <c r="S716" t="s">
        <v>71</v>
      </c>
      <c r="T716" t="s">
        <v>793</v>
      </c>
      <c r="U716" t="s">
        <v>890</v>
      </c>
      <c r="V716" t="s">
        <v>184</v>
      </c>
      <c r="W716" t="s">
        <v>90</v>
      </c>
      <c r="X716" t="s">
        <v>754</v>
      </c>
      <c r="Y716" t="str">
        <f>"47-3011"</f>
        <v>47-3011</v>
      </c>
      <c r="Z716" t="s">
        <v>1118</v>
      </c>
      <c r="AA716">
        <v>561730</v>
      </c>
      <c r="AB716">
        <v>20</v>
      </c>
      <c r="AD716" t="s">
        <v>77</v>
      </c>
      <c r="AE716" t="s">
        <v>96</v>
      </c>
      <c r="AF716">
        <v>40</v>
      </c>
      <c r="AG716" s="3">
        <v>0.29166666666666669</v>
      </c>
      <c r="AH716" s="3">
        <v>0.70833333333333337</v>
      </c>
      <c r="AI716" s="4">
        <v>14.29</v>
      </c>
      <c r="AJ716">
        <v>21.44</v>
      </c>
      <c r="AL716" t="s">
        <v>79</v>
      </c>
      <c r="AM716" t="s">
        <v>80</v>
      </c>
      <c r="AO716" t="s">
        <v>81</v>
      </c>
      <c r="AR716" t="s">
        <v>80</v>
      </c>
      <c r="AT716" t="s">
        <v>80</v>
      </c>
      <c r="AW716" t="s">
        <v>80</v>
      </c>
      <c r="AY716" t="s">
        <v>1116</v>
      </c>
      <c r="AZ716" t="s">
        <v>1119</v>
      </c>
      <c r="BA716" t="s">
        <v>592</v>
      </c>
      <c r="BB716">
        <v>37334</v>
      </c>
      <c r="BC716" t="s">
        <v>77</v>
      </c>
    </row>
    <row r="717" spans="1:55" x14ac:dyDescent="0.25">
      <c r="A717" t="s">
        <v>1164</v>
      </c>
      <c r="B717" s="1">
        <v>43441</v>
      </c>
      <c r="C717" t="s">
        <v>60</v>
      </c>
      <c r="D717" s="2">
        <v>43407.001481481479</v>
      </c>
      <c r="E717" t="s">
        <v>757</v>
      </c>
      <c r="F717" s="1">
        <v>43497</v>
      </c>
      <c r="G717" s="1">
        <v>43770</v>
      </c>
      <c r="H717" t="s">
        <v>1165</v>
      </c>
      <c r="J717" t="s">
        <v>1166</v>
      </c>
      <c r="L717" t="s">
        <v>1167</v>
      </c>
      <c r="M717" t="s">
        <v>139</v>
      </c>
      <c r="N717">
        <v>28657</v>
      </c>
      <c r="O717" t="s">
        <v>68</v>
      </c>
      <c r="Q717" t="s">
        <v>1168</v>
      </c>
      <c r="S717" t="s">
        <v>71</v>
      </c>
      <c r="T717" t="s">
        <v>250</v>
      </c>
      <c r="U717" t="s">
        <v>612</v>
      </c>
      <c r="V717" t="s">
        <v>347</v>
      </c>
      <c r="W717" t="s">
        <v>253</v>
      </c>
      <c r="X717" t="s">
        <v>754</v>
      </c>
      <c r="Y717" t="str">
        <f>"37-3011"</f>
        <v>37-3011</v>
      </c>
      <c r="Z717" t="s">
        <v>454</v>
      </c>
      <c r="AA717">
        <v>561730</v>
      </c>
      <c r="AB717">
        <v>155</v>
      </c>
      <c r="AC717">
        <v>155</v>
      </c>
      <c r="AD717" t="s">
        <v>77</v>
      </c>
      <c r="AE717" t="s">
        <v>78</v>
      </c>
      <c r="AF717">
        <v>40</v>
      </c>
      <c r="AG717" s="3">
        <v>0.25</v>
      </c>
      <c r="AH717" s="3">
        <v>0.60416666666666663</v>
      </c>
      <c r="AI717" s="4">
        <v>12.9</v>
      </c>
      <c r="AJ717">
        <v>19.350000000000001</v>
      </c>
      <c r="AK717">
        <v>22.5</v>
      </c>
      <c r="AL717" t="s">
        <v>79</v>
      </c>
      <c r="AM717" t="s">
        <v>80</v>
      </c>
      <c r="AO717" t="s">
        <v>81</v>
      </c>
      <c r="AR717" t="s">
        <v>80</v>
      </c>
      <c r="AT717" t="s">
        <v>80</v>
      </c>
      <c r="AW717" t="s">
        <v>80</v>
      </c>
      <c r="AY717" t="s">
        <v>1169</v>
      </c>
      <c r="AZ717" t="s">
        <v>1170</v>
      </c>
      <c r="BA717" t="s">
        <v>134</v>
      </c>
      <c r="BB717">
        <v>29423</v>
      </c>
      <c r="BC717" t="s">
        <v>77</v>
      </c>
    </row>
    <row r="718" spans="1:55" x14ac:dyDescent="0.25">
      <c r="A718" t="s">
        <v>6274</v>
      </c>
      <c r="B718" s="1">
        <v>43431</v>
      </c>
      <c r="C718" t="s">
        <v>60</v>
      </c>
      <c r="D718" s="2">
        <v>43384.298587962963</v>
      </c>
      <c r="E718" t="s">
        <v>115</v>
      </c>
      <c r="H718" t="s">
        <v>4967</v>
      </c>
      <c r="J718" t="s">
        <v>1085</v>
      </c>
      <c r="L718" t="s">
        <v>1086</v>
      </c>
      <c r="M718" t="s">
        <v>90</v>
      </c>
      <c r="N718">
        <v>76244</v>
      </c>
      <c r="O718" t="s">
        <v>68</v>
      </c>
      <c r="Q718" t="s">
        <v>4968</v>
      </c>
      <c r="S718" t="s">
        <v>71</v>
      </c>
      <c r="T718" t="s">
        <v>823</v>
      </c>
      <c r="U718" t="s">
        <v>762</v>
      </c>
      <c r="V718" t="s">
        <v>220</v>
      </c>
      <c r="W718" t="s">
        <v>90</v>
      </c>
      <c r="X718" t="s">
        <v>1087</v>
      </c>
      <c r="Y718" t="str">
        <f>"47-2021"</f>
        <v>47-2021</v>
      </c>
      <c r="Z718" t="s">
        <v>1088</v>
      </c>
      <c r="AA718">
        <v>423320</v>
      </c>
      <c r="AB718">
        <v>35</v>
      </c>
      <c r="AD718" t="s">
        <v>77</v>
      </c>
      <c r="AE718" t="s">
        <v>96</v>
      </c>
      <c r="AF718">
        <v>35</v>
      </c>
      <c r="AG718" s="3">
        <v>0.29166666666666669</v>
      </c>
      <c r="AH718" s="3">
        <v>0.66666666666666663</v>
      </c>
      <c r="AI718" s="4">
        <v>22.4</v>
      </c>
      <c r="AJ718">
        <v>33.6</v>
      </c>
      <c r="AK718">
        <v>33.6</v>
      </c>
      <c r="AL718" t="s">
        <v>79</v>
      </c>
      <c r="AM718" t="s">
        <v>80</v>
      </c>
      <c r="AO718" t="s">
        <v>81</v>
      </c>
      <c r="AR718" t="s">
        <v>80</v>
      </c>
      <c r="AT718" t="s">
        <v>80</v>
      </c>
      <c r="AW718" t="s">
        <v>71</v>
      </c>
      <c r="AX718">
        <v>3</v>
      </c>
      <c r="AY718" t="s">
        <v>1086</v>
      </c>
      <c r="AZ718" t="s">
        <v>559</v>
      </c>
      <c r="BA718" t="s">
        <v>90</v>
      </c>
      <c r="BB718">
        <v>76244</v>
      </c>
      <c r="BC718" t="s">
        <v>77</v>
      </c>
    </row>
    <row r="719" spans="1:55" x14ac:dyDescent="0.25">
      <c r="A719" t="s">
        <v>2066</v>
      </c>
      <c r="B719" s="1">
        <v>43425</v>
      </c>
      <c r="C719" t="s">
        <v>60</v>
      </c>
      <c r="D719" s="2">
        <v>43382.777187500003</v>
      </c>
      <c r="E719" t="s">
        <v>130</v>
      </c>
      <c r="F719" s="1">
        <v>43457</v>
      </c>
      <c r="G719" s="1">
        <v>43582</v>
      </c>
      <c r="H719" t="s">
        <v>2067</v>
      </c>
      <c r="I719" t="s">
        <v>69</v>
      </c>
      <c r="J719" t="s">
        <v>2068</v>
      </c>
      <c r="K719" t="s">
        <v>2069</v>
      </c>
      <c r="L719" t="s">
        <v>2070</v>
      </c>
      <c r="M719" t="s">
        <v>1099</v>
      </c>
      <c r="N719">
        <v>84092</v>
      </c>
      <c r="O719" t="s">
        <v>68</v>
      </c>
      <c r="P719" t="s">
        <v>69</v>
      </c>
      <c r="Q719" t="s">
        <v>2071</v>
      </c>
      <c r="S719" t="s">
        <v>71</v>
      </c>
      <c r="T719" t="s">
        <v>2072</v>
      </c>
      <c r="U719" t="s">
        <v>2073</v>
      </c>
      <c r="V719" t="s">
        <v>1922</v>
      </c>
      <c r="W719" t="s">
        <v>1099</v>
      </c>
      <c r="X719" t="s">
        <v>2074</v>
      </c>
      <c r="Y719" t="str">
        <f>"35-9011"</f>
        <v>35-9011</v>
      </c>
      <c r="Z719" t="s">
        <v>2075</v>
      </c>
      <c r="AA719">
        <v>721110</v>
      </c>
      <c r="AB719">
        <v>35</v>
      </c>
      <c r="AC719">
        <v>32</v>
      </c>
      <c r="AD719" t="s">
        <v>77</v>
      </c>
      <c r="AE719" t="s">
        <v>78</v>
      </c>
      <c r="AF719">
        <v>35</v>
      </c>
      <c r="AG719" s="3">
        <v>0.33333333333333331</v>
      </c>
      <c r="AH719" s="3">
        <v>0.70833333333333337</v>
      </c>
      <c r="AI719" s="4">
        <v>10.79</v>
      </c>
      <c r="AJ719">
        <v>16.18</v>
      </c>
      <c r="AL719" t="s">
        <v>79</v>
      </c>
      <c r="AM719" t="s">
        <v>80</v>
      </c>
      <c r="AO719" t="s">
        <v>81</v>
      </c>
      <c r="AP719" t="s">
        <v>69</v>
      </c>
      <c r="AQ719" t="s">
        <v>69</v>
      </c>
      <c r="AR719" t="s">
        <v>80</v>
      </c>
      <c r="AT719" t="s">
        <v>80</v>
      </c>
      <c r="AW719" t="s">
        <v>80</v>
      </c>
      <c r="AY719" t="s">
        <v>2070</v>
      </c>
      <c r="AZ719" t="s">
        <v>2076</v>
      </c>
      <c r="BA719" t="s">
        <v>1099</v>
      </c>
      <c r="BB719">
        <v>84092</v>
      </c>
      <c r="BC719" t="s">
        <v>83</v>
      </c>
    </row>
    <row r="720" spans="1:55" x14ac:dyDescent="0.25">
      <c r="A720" t="s">
        <v>4317</v>
      </c>
      <c r="B720" s="1">
        <v>43431</v>
      </c>
      <c r="C720" t="s">
        <v>60</v>
      </c>
      <c r="D720" s="2">
        <v>43390.004594907405</v>
      </c>
      <c r="E720" t="s">
        <v>115</v>
      </c>
      <c r="H720" t="s">
        <v>4318</v>
      </c>
      <c r="J720" t="s">
        <v>4319</v>
      </c>
      <c r="L720" t="s">
        <v>319</v>
      </c>
      <c r="M720" t="s">
        <v>261</v>
      </c>
      <c r="N720">
        <v>85086</v>
      </c>
      <c r="O720" t="s">
        <v>68</v>
      </c>
      <c r="Q720" t="s">
        <v>4320</v>
      </c>
      <c r="S720" t="s">
        <v>71</v>
      </c>
      <c r="T720" t="s">
        <v>770</v>
      </c>
      <c r="U720" t="s">
        <v>771</v>
      </c>
      <c r="V720" t="s">
        <v>1189</v>
      </c>
      <c r="W720" t="s">
        <v>773</v>
      </c>
      <c r="X720" t="s">
        <v>4321</v>
      </c>
      <c r="Y720" t="str">
        <f>"45-2092"</f>
        <v>45-2092</v>
      </c>
      <c r="Z720" t="s">
        <v>714</v>
      </c>
      <c r="AA720">
        <v>424930</v>
      </c>
      <c r="AB720">
        <v>8</v>
      </c>
      <c r="AD720" t="s">
        <v>77</v>
      </c>
      <c r="AE720" t="s">
        <v>96</v>
      </c>
      <c r="AF720">
        <v>40</v>
      </c>
      <c r="AG720" s="3">
        <v>0.25</v>
      </c>
      <c r="AH720" s="3">
        <v>0.60416666666666663</v>
      </c>
      <c r="AI720" s="4">
        <v>11.73</v>
      </c>
      <c r="AJ720">
        <v>17.600000000000001</v>
      </c>
      <c r="AL720" t="s">
        <v>79</v>
      </c>
      <c r="AM720" t="s">
        <v>80</v>
      </c>
      <c r="AO720" t="s">
        <v>81</v>
      </c>
      <c r="AP720" t="s">
        <v>104</v>
      </c>
      <c r="AQ720" t="s">
        <v>104</v>
      </c>
      <c r="AR720" t="s">
        <v>80</v>
      </c>
      <c r="AT720" t="s">
        <v>80</v>
      </c>
      <c r="AW720" t="s">
        <v>80</v>
      </c>
      <c r="AY720" t="s">
        <v>319</v>
      </c>
      <c r="AZ720" t="s">
        <v>269</v>
      </c>
      <c r="BA720" t="s">
        <v>261</v>
      </c>
      <c r="BB720">
        <v>85086</v>
      </c>
      <c r="BC720" t="s">
        <v>83</v>
      </c>
    </row>
    <row r="721" spans="1:56" x14ac:dyDescent="0.25">
      <c r="A721" t="s">
        <v>7831</v>
      </c>
      <c r="B721" s="1">
        <v>43391</v>
      </c>
      <c r="C721" t="s">
        <v>60</v>
      </c>
      <c r="D721" s="2">
        <v>43383.483437499999</v>
      </c>
      <c r="E721" t="s">
        <v>350</v>
      </c>
      <c r="H721" t="s">
        <v>4506</v>
      </c>
      <c r="J721" t="s">
        <v>4507</v>
      </c>
      <c r="L721" t="s">
        <v>865</v>
      </c>
      <c r="M721" t="s">
        <v>90</v>
      </c>
      <c r="N721">
        <v>77085</v>
      </c>
      <c r="O721" t="s">
        <v>68</v>
      </c>
      <c r="Q721" t="s">
        <v>4508</v>
      </c>
      <c r="S721" t="s">
        <v>71</v>
      </c>
      <c r="T721" t="s">
        <v>4509</v>
      </c>
      <c r="U721" t="s">
        <v>4510</v>
      </c>
      <c r="V721" t="s">
        <v>865</v>
      </c>
      <c r="W721" t="s">
        <v>90</v>
      </c>
      <c r="X721" t="s">
        <v>95</v>
      </c>
      <c r="Y721" t="str">
        <f>"47-2061"</f>
        <v>47-2061</v>
      </c>
      <c r="Z721" t="s">
        <v>92</v>
      </c>
      <c r="AA721">
        <v>236115</v>
      </c>
      <c r="AB721">
        <v>40</v>
      </c>
      <c r="AD721" t="s">
        <v>77</v>
      </c>
      <c r="AE721" t="s">
        <v>96</v>
      </c>
      <c r="AF721">
        <v>40</v>
      </c>
      <c r="AG721" s="3">
        <v>0.33333333333333331</v>
      </c>
      <c r="AH721" s="3">
        <v>0.70833333333333337</v>
      </c>
      <c r="AI721" s="5">
        <v>10</v>
      </c>
      <c r="AJ721">
        <v>15</v>
      </c>
      <c r="AK721">
        <v>15</v>
      </c>
      <c r="AM721" t="s">
        <v>80</v>
      </c>
      <c r="AO721" t="s">
        <v>81</v>
      </c>
      <c r="AR721" t="s">
        <v>80</v>
      </c>
      <c r="AT721" t="s">
        <v>80</v>
      </c>
      <c r="AW721" t="s">
        <v>80</v>
      </c>
      <c r="AY721" t="s">
        <v>865</v>
      </c>
      <c r="AZ721" t="s">
        <v>2298</v>
      </c>
      <c r="BA721" t="s">
        <v>90</v>
      </c>
      <c r="BB721">
        <v>77085</v>
      </c>
      <c r="BC721" t="s">
        <v>77</v>
      </c>
      <c r="BD721" t="s">
        <v>4511</v>
      </c>
    </row>
    <row r="722" spans="1:56" x14ac:dyDescent="0.25">
      <c r="A722" t="s">
        <v>2103</v>
      </c>
      <c r="B722" s="1">
        <v>43452</v>
      </c>
      <c r="C722" t="s">
        <v>60</v>
      </c>
      <c r="D722" s="2">
        <v>43384.69672453704</v>
      </c>
      <c r="E722" t="s">
        <v>115</v>
      </c>
      <c r="H722" t="s">
        <v>623</v>
      </c>
      <c r="J722" t="s">
        <v>624</v>
      </c>
      <c r="L722" t="s">
        <v>625</v>
      </c>
      <c r="M722" t="s">
        <v>626</v>
      </c>
      <c r="N722">
        <v>53965</v>
      </c>
      <c r="O722" t="s">
        <v>68</v>
      </c>
      <c r="Q722" t="s">
        <v>627</v>
      </c>
      <c r="R722">
        <v>40809</v>
      </c>
      <c r="S722" t="s">
        <v>71</v>
      </c>
      <c r="T722" t="s">
        <v>628</v>
      </c>
      <c r="U722" t="s">
        <v>629</v>
      </c>
      <c r="V722" t="s">
        <v>630</v>
      </c>
      <c r="W722" t="s">
        <v>119</v>
      </c>
      <c r="X722" t="s">
        <v>2104</v>
      </c>
      <c r="Y722" t="str">
        <f>"33-9092"</f>
        <v>33-9092</v>
      </c>
      <c r="Z722" t="s">
        <v>1719</v>
      </c>
      <c r="AA722">
        <v>721110</v>
      </c>
      <c r="AB722">
        <v>20</v>
      </c>
      <c r="AD722" t="s">
        <v>77</v>
      </c>
      <c r="AE722" t="s">
        <v>96</v>
      </c>
      <c r="AF722">
        <v>35</v>
      </c>
      <c r="AG722" s="3">
        <v>0.35416666666666669</v>
      </c>
      <c r="AH722" s="3">
        <v>0.64583333333333337</v>
      </c>
      <c r="AI722" s="5">
        <v>10</v>
      </c>
      <c r="AJ722">
        <v>15</v>
      </c>
      <c r="AK722">
        <v>18</v>
      </c>
      <c r="AL722" t="s">
        <v>79</v>
      </c>
      <c r="AM722" t="s">
        <v>80</v>
      </c>
      <c r="AO722" t="s">
        <v>81</v>
      </c>
      <c r="AR722" t="s">
        <v>80</v>
      </c>
      <c r="AT722" t="s">
        <v>80</v>
      </c>
      <c r="AW722" t="s">
        <v>80</v>
      </c>
      <c r="AY722" t="s">
        <v>625</v>
      </c>
      <c r="AZ722" t="s">
        <v>632</v>
      </c>
      <c r="BA722" t="s">
        <v>626</v>
      </c>
      <c r="BB722">
        <v>53965</v>
      </c>
      <c r="BC722" t="s">
        <v>83</v>
      </c>
    </row>
    <row r="723" spans="1:56" x14ac:dyDescent="0.25">
      <c r="A723" t="s">
        <v>8049</v>
      </c>
      <c r="B723" s="1">
        <v>43430</v>
      </c>
      <c r="C723" t="s">
        <v>60</v>
      </c>
      <c r="D723" s="2">
        <v>43420.382824074077</v>
      </c>
      <c r="E723" t="s">
        <v>85</v>
      </c>
      <c r="H723" t="s">
        <v>7355</v>
      </c>
      <c r="J723" t="s">
        <v>7356</v>
      </c>
      <c r="K723" t="s">
        <v>7357</v>
      </c>
      <c r="L723" t="s">
        <v>7358</v>
      </c>
      <c r="M723" t="s">
        <v>99</v>
      </c>
      <c r="N723">
        <v>70452</v>
      </c>
      <c r="O723" t="s">
        <v>68</v>
      </c>
      <c r="Q723" t="s">
        <v>7359</v>
      </c>
      <c r="S723" t="s">
        <v>71</v>
      </c>
      <c r="T723" t="s">
        <v>793</v>
      </c>
      <c r="U723" t="s">
        <v>868</v>
      </c>
      <c r="V723" t="s">
        <v>184</v>
      </c>
      <c r="W723" t="s">
        <v>90</v>
      </c>
      <c r="X723" t="s">
        <v>7360</v>
      </c>
      <c r="Y723" t="str">
        <f>"47-2051"</f>
        <v>47-2051</v>
      </c>
      <c r="Z723" t="s">
        <v>2580</v>
      </c>
      <c r="AA723">
        <v>238110</v>
      </c>
      <c r="AB723">
        <v>10</v>
      </c>
      <c r="AD723" t="s">
        <v>77</v>
      </c>
      <c r="AE723" t="s">
        <v>96</v>
      </c>
      <c r="AF723">
        <v>40</v>
      </c>
      <c r="AG723" s="3">
        <v>0.22916666666666666</v>
      </c>
      <c r="AH723" s="3">
        <v>0.60416666666666663</v>
      </c>
      <c r="AI723" s="4">
        <v>16.38</v>
      </c>
      <c r="AJ723">
        <v>24.57</v>
      </c>
      <c r="AL723" t="s">
        <v>79</v>
      </c>
      <c r="AM723" t="s">
        <v>80</v>
      </c>
      <c r="AO723" t="s">
        <v>81</v>
      </c>
      <c r="AR723" t="s">
        <v>80</v>
      </c>
      <c r="AT723" t="s">
        <v>80</v>
      </c>
      <c r="AW723" t="s">
        <v>71</v>
      </c>
      <c r="AX723">
        <v>3</v>
      </c>
      <c r="AY723" t="s">
        <v>7358</v>
      </c>
      <c r="AZ723" t="s">
        <v>2102</v>
      </c>
      <c r="BA723" t="s">
        <v>99</v>
      </c>
      <c r="BB723">
        <v>70452</v>
      </c>
      <c r="BC723" t="s">
        <v>77</v>
      </c>
    </row>
    <row r="724" spans="1:56" x14ac:dyDescent="0.25">
      <c r="A724" t="s">
        <v>5569</v>
      </c>
      <c r="B724" s="1">
        <v>43445</v>
      </c>
      <c r="C724" t="s">
        <v>60</v>
      </c>
      <c r="D724" s="2">
        <v>43435.004247685189</v>
      </c>
      <c r="E724" t="s">
        <v>85</v>
      </c>
      <c r="H724" t="s">
        <v>5570</v>
      </c>
      <c r="J724" t="s">
        <v>5571</v>
      </c>
      <c r="L724" t="s">
        <v>2465</v>
      </c>
      <c r="M724" t="s">
        <v>879</v>
      </c>
      <c r="N724">
        <v>63303</v>
      </c>
      <c r="O724" t="s">
        <v>68</v>
      </c>
      <c r="Q724" t="s">
        <v>5572</v>
      </c>
      <c r="S724" t="s">
        <v>71</v>
      </c>
      <c r="T724" t="s">
        <v>793</v>
      </c>
      <c r="U724" t="s">
        <v>868</v>
      </c>
      <c r="V724" t="s">
        <v>184</v>
      </c>
      <c r="W724" t="s">
        <v>90</v>
      </c>
      <c r="X724" t="s">
        <v>4727</v>
      </c>
      <c r="Y724" t="str">
        <f>"37-3011"</f>
        <v>37-3011</v>
      </c>
      <c r="Z724" t="s">
        <v>454</v>
      </c>
      <c r="AA724">
        <v>561730</v>
      </c>
      <c r="AB724">
        <v>6</v>
      </c>
      <c r="AD724" t="s">
        <v>77</v>
      </c>
      <c r="AE724" t="s">
        <v>78</v>
      </c>
      <c r="AF724">
        <v>40</v>
      </c>
      <c r="AG724" s="3">
        <v>0.33333333333333331</v>
      </c>
      <c r="AH724" s="3">
        <v>0.66666666666666663</v>
      </c>
      <c r="AI724" s="4">
        <v>14.52</v>
      </c>
      <c r="AJ724">
        <v>21.78</v>
      </c>
      <c r="AK724">
        <v>22.88</v>
      </c>
      <c r="AL724" t="s">
        <v>79</v>
      </c>
      <c r="AM724" t="s">
        <v>80</v>
      </c>
      <c r="AO724" t="s">
        <v>81</v>
      </c>
      <c r="AR724" t="s">
        <v>80</v>
      </c>
      <c r="AT724" t="s">
        <v>80</v>
      </c>
      <c r="AW724" t="s">
        <v>80</v>
      </c>
      <c r="AY724" t="s">
        <v>2465</v>
      </c>
      <c r="AZ724" t="s">
        <v>2465</v>
      </c>
      <c r="BA724" t="s">
        <v>879</v>
      </c>
      <c r="BB724">
        <v>63303</v>
      </c>
      <c r="BC724" t="s">
        <v>77</v>
      </c>
    </row>
    <row r="725" spans="1:56" x14ac:dyDescent="0.25">
      <c r="A725" t="s">
        <v>8464</v>
      </c>
      <c r="B725" s="1">
        <v>43454</v>
      </c>
      <c r="C725" t="s">
        <v>60</v>
      </c>
      <c r="D725" s="2">
        <v>43391.748171296298</v>
      </c>
      <c r="E725" t="s">
        <v>115</v>
      </c>
      <c r="H725" t="s">
        <v>1638</v>
      </c>
      <c r="I725" t="s">
        <v>1639</v>
      </c>
      <c r="J725" t="s">
        <v>1640</v>
      </c>
      <c r="K725" t="s">
        <v>1641</v>
      </c>
      <c r="L725" t="s">
        <v>1642</v>
      </c>
      <c r="M725" t="s">
        <v>90</v>
      </c>
      <c r="N725">
        <v>76903</v>
      </c>
      <c r="O725" t="s">
        <v>68</v>
      </c>
      <c r="Q725" t="s">
        <v>1643</v>
      </c>
      <c r="S725" t="s">
        <v>71</v>
      </c>
      <c r="T725" t="s">
        <v>1644</v>
      </c>
      <c r="U725" t="s">
        <v>1645</v>
      </c>
      <c r="V725" t="s">
        <v>220</v>
      </c>
      <c r="W725" t="s">
        <v>90</v>
      </c>
      <c r="X725" t="s">
        <v>1646</v>
      </c>
      <c r="Y725" t="str">
        <f>"35-3021"</f>
        <v>35-3021</v>
      </c>
      <c r="Z725" t="s">
        <v>515</v>
      </c>
      <c r="AA725">
        <v>722513</v>
      </c>
      <c r="AB725">
        <v>75</v>
      </c>
      <c r="AD725" t="s">
        <v>77</v>
      </c>
      <c r="AE725" t="s">
        <v>438</v>
      </c>
      <c r="AF725">
        <v>35</v>
      </c>
      <c r="AG725" s="3">
        <v>0</v>
      </c>
      <c r="AH725" s="3">
        <v>0</v>
      </c>
      <c r="AI725" s="4">
        <v>9.6999999999999993</v>
      </c>
      <c r="AL725" t="s">
        <v>79</v>
      </c>
      <c r="AM725" t="s">
        <v>80</v>
      </c>
      <c r="AO725" t="s">
        <v>81</v>
      </c>
      <c r="AR725" t="s">
        <v>80</v>
      </c>
      <c r="AT725" t="s">
        <v>80</v>
      </c>
      <c r="AW725" t="s">
        <v>80</v>
      </c>
      <c r="AY725" t="s">
        <v>1642</v>
      </c>
      <c r="AZ725" t="s">
        <v>1647</v>
      </c>
      <c r="BA725" t="s">
        <v>90</v>
      </c>
      <c r="BB725">
        <v>76904</v>
      </c>
      <c r="BC725" t="s">
        <v>77</v>
      </c>
    </row>
    <row r="726" spans="1:56" x14ac:dyDescent="0.25">
      <c r="A726" t="s">
        <v>8093</v>
      </c>
      <c r="B726" s="1">
        <v>43437</v>
      </c>
      <c r="C726" t="s">
        <v>60</v>
      </c>
      <c r="D726" s="2">
        <v>43407.365868055553</v>
      </c>
      <c r="E726" t="s">
        <v>61</v>
      </c>
      <c r="F726" s="1">
        <v>43497</v>
      </c>
      <c r="G726" s="1">
        <v>43770</v>
      </c>
      <c r="H726" t="s">
        <v>8094</v>
      </c>
      <c r="I726" t="s">
        <v>8095</v>
      </c>
      <c r="J726" t="s">
        <v>8096</v>
      </c>
      <c r="L726" t="s">
        <v>665</v>
      </c>
      <c r="M726" t="s">
        <v>90</v>
      </c>
      <c r="N726">
        <v>78757</v>
      </c>
      <c r="O726" t="s">
        <v>68</v>
      </c>
      <c r="Q726" t="s">
        <v>8097</v>
      </c>
      <c r="S726" t="s">
        <v>71</v>
      </c>
      <c r="T726" t="s">
        <v>663</v>
      </c>
      <c r="U726" t="s">
        <v>664</v>
      </c>
      <c r="V726" t="s">
        <v>665</v>
      </c>
      <c r="W726" t="s">
        <v>90</v>
      </c>
      <c r="X726" t="s">
        <v>1310</v>
      </c>
      <c r="Y726" t="str">
        <f>"37-3011"</f>
        <v>37-3011</v>
      </c>
      <c r="Z726" t="s">
        <v>454</v>
      </c>
      <c r="AA726">
        <v>561730</v>
      </c>
      <c r="AB726">
        <v>7</v>
      </c>
      <c r="AC726">
        <v>7</v>
      </c>
      <c r="AD726" t="s">
        <v>77</v>
      </c>
      <c r="AE726" t="s">
        <v>96</v>
      </c>
      <c r="AF726">
        <v>40</v>
      </c>
      <c r="AG726" s="3">
        <v>0.33333333333333331</v>
      </c>
      <c r="AH726" s="3">
        <v>0.70833333333333337</v>
      </c>
      <c r="AI726" s="4">
        <v>13.91</v>
      </c>
      <c r="AJ726">
        <v>20.87</v>
      </c>
      <c r="AL726" t="s">
        <v>79</v>
      </c>
      <c r="AM726" t="s">
        <v>80</v>
      </c>
      <c r="AO726" t="s">
        <v>81</v>
      </c>
      <c r="AR726" t="s">
        <v>80</v>
      </c>
      <c r="AT726" t="s">
        <v>80</v>
      </c>
      <c r="AW726" t="s">
        <v>80</v>
      </c>
      <c r="AY726" t="s">
        <v>665</v>
      </c>
      <c r="AZ726" t="s">
        <v>867</v>
      </c>
      <c r="BA726" t="s">
        <v>90</v>
      </c>
      <c r="BB726">
        <v>78757</v>
      </c>
      <c r="BC726" t="s">
        <v>77</v>
      </c>
    </row>
    <row r="727" spans="1:56" x14ac:dyDescent="0.25">
      <c r="A727" t="s">
        <v>622</v>
      </c>
      <c r="B727" s="1">
        <v>43431</v>
      </c>
      <c r="C727" t="s">
        <v>60</v>
      </c>
      <c r="D727" s="2">
        <v>43384.694722222222</v>
      </c>
      <c r="E727" t="s">
        <v>115</v>
      </c>
      <c r="H727" t="s">
        <v>623</v>
      </c>
      <c r="J727" t="s">
        <v>624</v>
      </c>
      <c r="L727" t="s">
        <v>625</v>
      </c>
      <c r="M727" t="s">
        <v>626</v>
      </c>
      <c r="N727">
        <v>53965</v>
      </c>
      <c r="O727" t="s">
        <v>68</v>
      </c>
      <c r="Q727" t="s">
        <v>627</v>
      </c>
      <c r="R727">
        <v>40809</v>
      </c>
      <c r="S727" t="s">
        <v>71</v>
      </c>
      <c r="T727" t="s">
        <v>628</v>
      </c>
      <c r="U727" t="s">
        <v>629</v>
      </c>
      <c r="V727" t="s">
        <v>630</v>
      </c>
      <c r="W727" t="s">
        <v>119</v>
      </c>
      <c r="X727" t="s">
        <v>631</v>
      </c>
      <c r="Y727" t="str">
        <f>"37-2012"</f>
        <v>37-2012</v>
      </c>
      <c r="Z727" t="s">
        <v>268</v>
      </c>
      <c r="AA727">
        <v>721110</v>
      </c>
      <c r="AB727">
        <v>35</v>
      </c>
      <c r="AD727" t="s">
        <v>77</v>
      </c>
      <c r="AE727" t="s">
        <v>96</v>
      </c>
      <c r="AF727">
        <v>35</v>
      </c>
      <c r="AG727" s="3">
        <v>0.375</v>
      </c>
      <c r="AH727" s="3">
        <v>0.70833333333333337</v>
      </c>
      <c r="AI727" s="4">
        <v>10.130000000000001</v>
      </c>
      <c r="AJ727">
        <v>15.2</v>
      </c>
      <c r="AK727">
        <v>18</v>
      </c>
      <c r="AL727" t="s">
        <v>79</v>
      </c>
      <c r="AM727" t="s">
        <v>80</v>
      </c>
      <c r="AO727" t="s">
        <v>81</v>
      </c>
      <c r="AR727" t="s">
        <v>80</v>
      </c>
      <c r="AT727" t="s">
        <v>80</v>
      </c>
      <c r="AW727" t="s">
        <v>80</v>
      </c>
      <c r="AY727" t="s">
        <v>625</v>
      </c>
      <c r="AZ727" t="s">
        <v>632</v>
      </c>
      <c r="BA727" t="s">
        <v>626</v>
      </c>
      <c r="BB727">
        <v>53965</v>
      </c>
      <c r="BC727" t="s">
        <v>77</v>
      </c>
    </row>
    <row r="728" spans="1:56" x14ac:dyDescent="0.25">
      <c r="A728" t="s">
        <v>4061</v>
      </c>
      <c r="B728" s="1">
        <v>43411</v>
      </c>
      <c r="C728" t="s">
        <v>60</v>
      </c>
      <c r="D728" s="2">
        <v>43390.427685185183</v>
      </c>
      <c r="E728" t="s">
        <v>61</v>
      </c>
      <c r="F728" s="1">
        <v>43480</v>
      </c>
      <c r="G728" s="1">
        <v>43784</v>
      </c>
      <c r="H728" t="s">
        <v>4062</v>
      </c>
      <c r="I728" t="s">
        <v>4063</v>
      </c>
      <c r="J728" t="s">
        <v>4064</v>
      </c>
      <c r="K728" t="s">
        <v>69</v>
      </c>
      <c r="L728" t="s">
        <v>4065</v>
      </c>
      <c r="M728" t="s">
        <v>99</v>
      </c>
      <c r="N728">
        <v>70739</v>
      </c>
      <c r="O728" t="s">
        <v>68</v>
      </c>
      <c r="P728" t="s">
        <v>69</v>
      </c>
      <c r="Q728" t="s">
        <v>4066</v>
      </c>
      <c r="S728" t="s">
        <v>71</v>
      </c>
      <c r="T728" t="s">
        <v>1968</v>
      </c>
      <c r="U728" t="s">
        <v>1969</v>
      </c>
      <c r="V728" t="s">
        <v>1970</v>
      </c>
      <c r="W728" t="s">
        <v>99</v>
      </c>
      <c r="X728" t="s">
        <v>754</v>
      </c>
      <c r="Y728" t="str">
        <f>"37-3011"</f>
        <v>37-3011</v>
      </c>
      <c r="Z728" t="s">
        <v>454</v>
      </c>
      <c r="AA728">
        <v>561730</v>
      </c>
      <c r="AB728">
        <v>110</v>
      </c>
      <c r="AC728">
        <v>110</v>
      </c>
      <c r="AD728" t="s">
        <v>77</v>
      </c>
      <c r="AE728" t="s">
        <v>96</v>
      </c>
      <c r="AF728">
        <v>35</v>
      </c>
      <c r="AG728" s="3">
        <v>0.27083333333333331</v>
      </c>
      <c r="AH728" s="3">
        <v>0.625</v>
      </c>
      <c r="AI728" s="4">
        <v>13.42</v>
      </c>
      <c r="AJ728">
        <v>20.13</v>
      </c>
      <c r="AL728" t="s">
        <v>79</v>
      </c>
      <c r="AM728" t="s">
        <v>80</v>
      </c>
      <c r="AO728" t="s">
        <v>81</v>
      </c>
      <c r="AR728" t="s">
        <v>80</v>
      </c>
      <c r="AT728" t="s">
        <v>80</v>
      </c>
      <c r="AW728" t="s">
        <v>80</v>
      </c>
      <c r="AY728" t="s">
        <v>4065</v>
      </c>
      <c r="AZ728" t="s">
        <v>4067</v>
      </c>
      <c r="BA728" t="s">
        <v>99</v>
      </c>
      <c r="BB728">
        <v>70739</v>
      </c>
      <c r="BC728" t="s">
        <v>77</v>
      </c>
    </row>
    <row r="729" spans="1:56" x14ac:dyDescent="0.25">
      <c r="A729" t="s">
        <v>7354</v>
      </c>
      <c r="B729" s="1">
        <v>43441</v>
      </c>
      <c r="C729" t="s">
        <v>60</v>
      </c>
      <c r="D729" s="2">
        <v>43420.383634259262</v>
      </c>
      <c r="E729" t="s">
        <v>85</v>
      </c>
      <c r="H729" t="s">
        <v>7355</v>
      </c>
      <c r="J729" t="s">
        <v>7356</v>
      </c>
      <c r="K729" t="s">
        <v>7357</v>
      </c>
      <c r="L729" t="s">
        <v>7358</v>
      </c>
      <c r="M729" t="s">
        <v>99</v>
      </c>
      <c r="N729">
        <v>70452</v>
      </c>
      <c r="O729" t="s">
        <v>68</v>
      </c>
      <c r="Q729" t="s">
        <v>7359</v>
      </c>
      <c r="S729" t="s">
        <v>71</v>
      </c>
      <c r="T729" t="s">
        <v>793</v>
      </c>
      <c r="U729" t="s">
        <v>868</v>
      </c>
      <c r="V729" t="s">
        <v>184</v>
      </c>
      <c r="W729" t="s">
        <v>90</v>
      </c>
      <c r="X729" t="s">
        <v>7360</v>
      </c>
      <c r="Y729" t="str">
        <f>"47-2051"</f>
        <v>47-2051</v>
      </c>
      <c r="Z729" t="s">
        <v>2580</v>
      </c>
      <c r="AA729">
        <v>238110</v>
      </c>
      <c r="AB729">
        <v>5</v>
      </c>
      <c r="AD729" t="s">
        <v>77</v>
      </c>
      <c r="AE729" t="s">
        <v>96</v>
      </c>
      <c r="AF729">
        <v>40</v>
      </c>
      <c r="AG729" s="3">
        <v>0.22916666666666666</v>
      </c>
      <c r="AH729" s="3">
        <v>0.60416666666666663</v>
      </c>
      <c r="AI729" s="4">
        <v>19.52</v>
      </c>
      <c r="AJ729">
        <v>29.28</v>
      </c>
      <c r="AL729" t="s">
        <v>79</v>
      </c>
      <c r="AM729" t="s">
        <v>80</v>
      </c>
      <c r="AO729" t="s">
        <v>81</v>
      </c>
      <c r="AR729" t="s">
        <v>80</v>
      </c>
      <c r="AT729" t="s">
        <v>80</v>
      </c>
      <c r="AW729" t="s">
        <v>71</v>
      </c>
      <c r="AX729">
        <v>3</v>
      </c>
      <c r="AY729" t="s">
        <v>7361</v>
      </c>
      <c r="AZ729" t="s">
        <v>7362</v>
      </c>
      <c r="BA729" t="s">
        <v>409</v>
      </c>
      <c r="BB729">
        <v>36582</v>
      </c>
      <c r="BC729" t="s">
        <v>77</v>
      </c>
    </row>
    <row r="730" spans="1:56" x14ac:dyDescent="0.25">
      <c r="A730" t="s">
        <v>7787</v>
      </c>
      <c r="B730" s="1">
        <v>43419</v>
      </c>
      <c r="C730" t="s">
        <v>60</v>
      </c>
      <c r="D730" s="2">
        <v>43383.717766203707</v>
      </c>
      <c r="E730" t="s">
        <v>61</v>
      </c>
      <c r="F730" s="1">
        <v>43458</v>
      </c>
      <c r="G730" s="1">
        <v>43631</v>
      </c>
      <c r="H730" t="s">
        <v>2713</v>
      </c>
      <c r="J730" t="s">
        <v>2714</v>
      </c>
      <c r="L730" t="s">
        <v>2715</v>
      </c>
      <c r="M730" t="s">
        <v>139</v>
      </c>
      <c r="N730">
        <v>28345</v>
      </c>
      <c r="O730" t="s">
        <v>68</v>
      </c>
      <c r="Q730" t="s">
        <v>2716</v>
      </c>
      <c r="S730" t="s">
        <v>80</v>
      </c>
      <c r="U730" t="s">
        <v>108</v>
      </c>
      <c r="X730" t="s">
        <v>254</v>
      </c>
      <c r="Y730" t="str">
        <f>"45-4011"</f>
        <v>45-4011</v>
      </c>
      <c r="Z730" t="s">
        <v>242</v>
      </c>
      <c r="AA730">
        <v>115310</v>
      </c>
      <c r="AB730">
        <v>50</v>
      </c>
      <c r="AC730">
        <v>50</v>
      </c>
      <c r="AD730" t="s">
        <v>77</v>
      </c>
      <c r="AE730" t="s">
        <v>78</v>
      </c>
      <c r="AF730">
        <v>35</v>
      </c>
      <c r="AG730" s="3">
        <v>0.33333333333333331</v>
      </c>
      <c r="AH730" s="3">
        <v>0.625</v>
      </c>
      <c r="AI730" s="4">
        <v>11.32</v>
      </c>
      <c r="AJ730">
        <v>16.98</v>
      </c>
      <c r="AK730">
        <v>21.54</v>
      </c>
      <c r="AL730" t="s">
        <v>79</v>
      </c>
      <c r="AM730" t="s">
        <v>80</v>
      </c>
      <c r="AO730" t="s">
        <v>81</v>
      </c>
      <c r="AR730" t="s">
        <v>80</v>
      </c>
      <c r="AT730" t="s">
        <v>80</v>
      </c>
      <c r="AW730" t="s">
        <v>71</v>
      </c>
      <c r="AX730">
        <v>3</v>
      </c>
      <c r="AY730" t="s">
        <v>7353</v>
      </c>
      <c r="AZ730" t="s">
        <v>838</v>
      </c>
      <c r="BA730" t="s">
        <v>139</v>
      </c>
      <c r="BB730">
        <v>28345</v>
      </c>
      <c r="BC730" t="s">
        <v>77</v>
      </c>
    </row>
    <row r="731" spans="1:56" x14ac:dyDescent="0.25">
      <c r="A731" t="s">
        <v>6194</v>
      </c>
      <c r="B731" s="1">
        <v>43413</v>
      </c>
      <c r="C731" t="s">
        <v>60</v>
      </c>
      <c r="D731" s="2">
        <v>43390.064849537041</v>
      </c>
      <c r="E731" t="s">
        <v>61</v>
      </c>
      <c r="F731" s="1">
        <v>43480</v>
      </c>
      <c r="G731" s="1">
        <v>43784</v>
      </c>
      <c r="H731" t="s">
        <v>6195</v>
      </c>
      <c r="I731" t="s">
        <v>6196</v>
      </c>
      <c r="J731" t="s">
        <v>6197</v>
      </c>
      <c r="K731" t="s">
        <v>6198</v>
      </c>
      <c r="L731" t="s">
        <v>6199</v>
      </c>
      <c r="M731" t="s">
        <v>753</v>
      </c>
      <c r="N731">
        <v>23692</v>
      </c>
      <c r="O731" t="s">
        <v>68</v>
      </c>
      <c r="Q731" t="s">
        <v>6200</v>
      </c>
      <c r="S731" t="s">
        <v>71</v>
      </c>
      <c r="T731" t="s">
        <v>779</v>
      </c>
      <c r="U731" t="s">
        <v>807</v>
      </c>
      <c r="V731" t="s">
        <v>752</v>
      </c>
      <c r="W731" t="s">
        <v>753</v>
      </c>
      <c r="X731" t="s">
        <v>6201</v>
      </c>
      <c r="Y731" t="str">
        <f>"47-2061"</f>
        <v>47-2061</v>
      </c>
      <c r="Z731" t="s">
        <v>92</v>
      </c>
      <c r="AA731">
        <v>561730</v>
      </c>
      <c r="AB731">
        <v>5</v>
      </c>
      <c r="AC731">
        <v>5</v>
      </c>
      <c r="AD731" t="s">
        <v>77</v>
      </c>
      <c r="AE731" t="s">
        <v>78</v>
      </c>
      <c r="AF731">
        <v>40</v>
      </c>
      <c r="AG731" s="3">
        <v>0.29166666666666669</v>
      </c>
      <c r="AH731" s="3">
        <v>0.66666666666666663</v>
      </c>
      <c r="AI731" s="4">
        <v>13.54</v>
      </c>
      <c r="AJ731">
        <v>20.309999999999999</v>
      </c>
      <c r="AL731" t="s">
        <v>79</v>
      </c>
      <c r="AM731" t="s">
        <v>80</v>
      </c>
      <c r="AO731" t="s">
        <v>81</v>
      </c>
      <c r="AR731" t="s">
        <v>80</v>
      </c>
      <c r="AT731" t="s">
        <v>80</v>
      </c>
      <c r="AW731" t="s">
        <v>71</v>
      </c>
      <c r="AX731">
        <v>6</v>
      </c>
      <c r="AY731" t="s">
        <v>987</v>
      </c>
      <c r="AZ731" t="s">
        <v>987</v>
      </c>
      <c r="BA731" t="s">
        <v>753</v>
      </c>
      <c r="BB731">
        <v>23602</v>
      </c>
      <c r="BC731" t="s">
        <v>77</v>
      </c>
    </row>
    <row r="732" spans="1:56" x14ac:dyDescent="0.25">
      <c r="A732" t="s">
        <v>7850</v>
      </c>
      <c r="B732" s="1">
        <v>43419</v>
      </c>
      <c r="C732" t="s">
        <v>60</v>
      </c>
      <c r="D732" s="2">
        <v>43390.558807870373</v>
      </c>
      <c r="E732" t="s">
        <v>61</v>
      </c>
      <c r="F732" s="1">
        <v>43480</v>
      </c>
      <c r="G732" s="1">
        <v>43784</v>
      </c>
      <c r="H732" t="s">
        <v>7851</v>
      </c>
      <c r="I732" t="s">
        <v>7852</v>
      </c>
      <c r="J732" t="s">
        <v>7853</v>
      </c>
      <c r="L732" t="s">
        <v>7854</v>
      </c>
      <c r="M732" t="s">
        <v>879</v>
      </c>
      <c r="N732">
        <v>63385</v>
      </c>
      <c r="O732" t="s">
        <v>68</v>
      </c>
      <c r="Q732" t="s">
        <v>7855</v>
      </c>
      <c r="S732" t="s">
        <v>71</v>
      </c>
      <c r="T732" t="s">
        <v>7856</v>
      </c>
      <c r="U732" t="s">
        <v>7857</v>
      </c>
      <c r="V732" t="s">
        <v>7858</v>
      </c>
      <c r="W732" t="s">
        <v>479</v>
      </c>
      <c r="X732" t="s">
        <v>7859</v>
      </c>
      <c r="Y732" t="str">
        <f>"47-4041"</f>
        <v>47-4041</v>
      </c>
      <c r="Z732" t="s">
        <v>7860</v>
      </c>
      <c r="AA732">
        <v>562910</v>
      </c>
      <c r="AB732">
        <v>2</v>
      </c>
      <c r="AC732">
        <v>2</v>
      </c>
      <c r="AD732" t="s">
        <v>77</v>
      </c>
      <c r="AE732" t="s">
        <v>96</v>
      </c>
      <c r="AF732">
        <v>40</v>
      </c>
      <c r="AG732" s="3">
        <v>0.375</v>
      </c>
      <c r="AH732" s="3">
        <v>0.70833333333333337</v>
      </c>
      <c r="AI732" s="4">
        <v>15.28</v>
      </c>
      <c r="AJ732">
        <v>22.92</v>
      </c>
      <c r="AK732">
        <v>28.92</v>
      </c>
      <c r="AL732" t="s">
        <v>79</v>
      </c>
      <c r="AM732" t="s">
        <v>71</v>
      </c>
      <c r="AN732">
        <v>5</v>
      </c>
      <c r="AO732" t="s">
        <v>81</v>
      </c>
      <c r="AR732" t="s">
        <v>80</v>
      </c>
      <c r="AT732" t="s">
        <v>80</v>
      </c>
      <c r="AW732" t="s">
        <v>71</v>
      </c>
      <c r="AX732">
        <v>12</v>
      </c>
      <c r="AY732" t="s">
        <v>3346</v>
      </c>
      <c r="AZ732" t="s">
        <v>5592</v>
      </c>
      <c r="BA732" t="s">
        <v>879</v>
      </c>
      <c r="BB732">
        <v>63385</v>
      </c>
      <c r="BC732" t="s">
        <v>77</v>
      </c>
    </row>
    <row r="733" spans="1:56" x14ac:dyDescent="0.25">
      <c r="A733" t="s">
        <v>2785</v>
      </c>
      <c r="B733" s="1">
        <v>43460</v>
      </c>
      <c r="C733" t="s">
        <v>60</v>
      </c>
      <c r="D733" s="2">
        <v>43451.738900462966</v>
      </c>
      <c r="E733" t="s">
        <v>85</v>
      </c>
      <c r="H733" t="s">
        <v>2786</v>
      </c>
      <c r="I733" t="s">
        <v>2787</v>
      </c>
      <c r="J733" t="s">
        <v>2788</v>
      </c>
      <c r="L733" t="s">
        <v>2789</v>
      </c>
      <c r="M733" t="s">
        <v>128</v>
      </c>
      <c r="N733">
        <v>60451</v>
      </c>
      <c r="O733" t="s">
        <v>68</v>
      </c>
      <c r="Q733" t="s">
        <v>2790</v>
      </c>
      <c r="S733" t="s">
        <v>71</v>
      </c>
      <c r="T733" t="s">
        <v>182</v>
      </c>
      <c r="U733" t="s">
        <v>183</v>
      </c>
      <c r="V733" t="s">
        <v>184</v>
      </c>
      <c r="W733" t="s">
        <v>90</v>
      </c>
      <c r="X733" t="s">
        <v>2791</v>
      </c>
      <c r="Y733" t="str">
        <f>"37-3011"</f>
        <v>37-3011</v>
      </c>
      <c r="Z733" t="s">
        <v>454</v>
      </c>
      <c r="AA733">
        <v>561730</v>
      </c>
      <c r="AB733">
        <v>6</v>
      </c>
      <c r="AD733" t="s">
        <v>77</v>
      </c>
      <c r="AE733" t="s">
        <v>96</v>
      </c>
      <c r="AF733">
        <v>40</v>
      </c>
      <c r="AG733" s="3">
        <v>0.3125</v>
      </c>
      <c r="AH733" s="3">
        <v>0.75</v>
      </c>
      <c r="AI733" s="4">
        <v>15.59</v>
      </c>
      <c r="AJ733">
        <v>23.39</v>
      </c>
      <c r="AL733" t="s">
        <v>79</v>
      </c>
      <c r="AM733" t="s">
        <v>80</v>
      </c>
      <c r="AO733" t="s">
        <v>81</v>
      </c>
      <c r="AR733" t="s">
        <v>80</v>
      </c>
      <c r="AT733" t="s">
        <v>80</v>
      </c>
      <c r="AW733" t="s">
        <v>80</v>
      </c>
      <c r="AY733" t="s">
        <v>2789</v>
      </c>
      <c r="AZ733" t="s">
        <v>2792</v>
      </c>
      <c r="BA733" t="s">
        <v>128</v>
      </c>
      <c r="BB733">
        <v>60451</v>
      </c>
      <c r="BC733" t="s">
        <v>77</v>
      </c>
    </row>
    <row r="734" spans="1:56" x14ac:dyDescent="0.25">
      <c r="A734" t="s">
        <v>4642</v>
      </c>
      <c r="B734" s="1">
        <v>43438</v>
      </c>
      <c r="C734" t="s">
        <v>60</v>
      </c>
      <c r="D734" s="2">
        <v>43407.010196759256</v>
      </c>
      <c r="E734" t="s">
        <v>61</v>
      </c>
      <c r="F734" s="1">
        <v>43497</v>
      </c>
      <c r="G734" s="1">
        <v>43798</v>
      </c>
      <c r="H734" t="s">
        <v>4643</v>
      </c>
      <c r="J734" t="s">
        <v>4644</v>
      </c>
      <c r="L734" t="s">
        <v>4366</v>
      </c>
      <c r="M734" t="s">
        <v>90</v>
      </c>
      <c r="N734">
        <v>77429</v>
      </c>
      <c r="O734" t="s">
        <v>68</v>
      </c>
      <c r="Q734" t="s">
        <v>4645</v>
      </c>
      <c r="S734" t="s">
        <v>71</v>
      </c>
      <c r="T734" t="s">
        <v>1251</v>
      </c>
      <c r="U734" t="s">
        <v>817</v>
      </c>
      <c r="V734" t="s">
        <v>640</v>
      </c>
      <c r="W734" t="s">
        <v>90</v>
      </c>
      <c r="X734" t="s">
        <v>666</v>
      </c>
      <c r="Y734" t="str">
        <f>"37-3011"</f>
        <v>37-3011</v>
      </c>
      <c r="Z734" t="s">
        <v>454</v>
      </c>
      <c r="AA734">
        <v>561730</v>
      </c>
      <c r="AB734">
        <v>12</v>
      </c>
      <c r="AC734">
        <v>12</v>
      </c>
      <c r="AD734" t="s">
        <v>77</v>
      </c>
      <c r="AE734" t="s">
        <v>96</v>
      </c>
      <c r="AF734">
        <v>40</v>
      </c>
      <c r="AG734" s="3">
        <v>0.33333333333333331</v>
      </c>
      <c r="AH734" s="3">
        <v>0.70833333333333337</v>
      </c>
      <c r="AI734" s="4">
        <v>13.44</v>
      </c>
      <c r="AJ734">
        <v>20.16</v>
      </c>
      <c r="AL734" t="s">
        <v>79</v>
      </c>
      <c r="AM734" t="s">
        <v>80</v>
      </c>
      <c r="AO734" t="s">
        <v>81</v>
      </c>
      <c r="AR734" t="s">
        <v>80</v>
      </c>
      <c r="AT734" t="s">
        <v>80</v>
      </c>
      <c r="AW734" t="s">
        <v>80</v>
      </c>
      <c r="AY734" t="s">
        <v>4366</v>
      </c>
      <c r="AZ734" t="s">
        <v>2298</v>
      </c>
      <c r="BA734" t="s">
        <v>90</v>
      </c>
      <c r="BB734">
        <v>77429</v>
      </c>
      <c r="BC734" t="s">
        <v>77</v>
      </c>
    </row>
    <row r="735" spans="1:56" x14ac:dyDescent="0.25">
      <c r="A735" t="s">
        <v>4656</v>
      </c>
      <c r="B735" s="1">
        <v>43452</v>
      </c>
      <c r="C735" t="s">
        <v>60</v>
      </c>
      <c r="D735" s="2">
        <v>43409.804594907408</v>
      </c>
      <c r="E735" t="s">
        <v>115</v>
      </c>
      <c r="H735" t="s">
        <v>4657</v>
      </c>
      <c r="J735" t="s">
        <v>4658</v>
      </c>
      <c r="L735" t="s">
        <v>3261</v>
      </c>
      <c r="M735" t="s">
        <v>99</v>
      </c>
      <c r="N735">
        <v>71360</v>
      </c>
      <c r="O735" t="s">
        <v>68</v>
      </c>
      <c r="Q735" t="s">
        <v>4659</v>
      </c>
      <c r="S735" t="s">
        <v>71</v>
      </c>
      <c r="T735" t="s">
        <v>816</v>
      </c>
      <c r="U735" t="s">
        <v>817</v>
      </c>
      <c r="V735" t="s">
        <v>640</v>
      </c>
      <c r="W735" t="s">
        <v>90</v>
      </c>
      <c r="X735" t="s">
        <v>3771</v>
      </c>
      <c r="Y735" t="str">
        <f>"47-2051"</f>
        <v>47-2051</v>
      </c>
      <c r="Z735" t="s">
        <v>2580</v>
      </c>
      <c r="AA735">
        <v>236220</v>
      </c>
      <c r="AB735">
        <v>14</v>
      </c>
      <c r="AD735" t="s">
        <v>77</v>
      </c>
      <c r="AE735" t="s">
        <v>96</v>
      </c>
      <c r="AF735">
        <v>40</v>
      </c>
      <c r="AG735" s="3">
        <v>0.29166666666666669</v>
      </c>
      <c r="AH735" s="3">
        <v>0.66666666666666663</v>
      </c>
      <c r="AI735" s="4">
        <v>20.28</v>
      </c>
      <c r="AJ735">
        <v>30.42</v>
      </c>
      <c r="AL735" t="s">
        <v>79</v>
      </c>
      <c r="AM735" t="s">
        <v>80</v>
      </c>
      <c r="AO735" t="s">
        <v>81</v>
      </c>
      <c r="AR735" t="s">
        <v>80</v>
      </c>
      <c r="AT735" t="s">
        <v>80</v>
      </c>
      <c r="AW735" t="s">
        <v>71</v>
      </c>
      <c r="AX735">
        <v>6</v>
      </c>
      <c r="AY735" t="s">
        <v>3261</v>
      </c>
      <c r="AZ735" t="s">
        <v>4660</v>
      </c>
      <c r="BA735" t="s">
        <v>99</v>
      </c>
      <c r="BB735">
        <v>71360</v>
      </c>
      <c r="BC735" t="s">
        <v>77</v>
      </c>
    </row>
    <row r="736" spans="1:56" x14ac:dyDescent="0.25">
      <c r="A736" t="s">
        <v>4711</v>
      </c>
      <c r="B736" s="1">
        <v>43444</v>
      </c>
      <c r="C736" t="s">
        <v>60</v>
      </c>
      <c r="D736" s="2">
        <v>43407.009837962964</v>
      </c>
      <c r="E736" t="s">
        <v>61</v>
      </c>
      <c r="F736" s="1">
        <v>43497</v>
      </c>
      <c r="G736" s="1">
        <v>43798</v>
      </c>
      <c r="H736" t="s">
        <v>4712</v>
      </c>
      <c r="J736" t="s">
        <v>4713</v>
      </c>
      <c r="L736" t="s">
        <v>3081</v>
      </c>
      <c r="M736" t="s">
        <v>90</v>
      </c>
      <c r="N736">
        <v>75074</v>
      </c>
      <c r="O736" t="s">
        <v>68</v>
      </c>
      <c r="Q736" t="s">
        <v>4714</v>
      </c>
      <c r="S736" t="s">
        <v>71</v>
      </c>
      <c r="T736" t="s">
        <v>1251</v>
      </c>
      <c r="U736" t="s">
        <v>817</v>
      </c>
      <c r="V736" t="s">
        <v>640</v>
      </c>
      <c r="W736" t="s">
        <v>90</v>
      </c>
      <c r="X736" t="s">
        <v>754</v>
      </c>
      <c r="Y736" t="str">
        <f>"37-3011"</f>
        <v>37-3011</v>
      </c>
      <c r="Z736" t="s">
        <v>454</v>
      </c>
      <c r="AA736">
        <v>561730</v>
      </c>
      <c r="AB736">
        <v>10</v>
      </c>
      <c r="AC736">
        <v>10</v>
      </c>
      <c r="AD736" t="s">
        <v>77</v>
      </c>
      <c r="AE736" t="s">
        <v>96</v>
      </c>
      <c r="AF736">
        <v>40</v>
      </c>
      <c r="AG736" s="3">
        <v>0.33333333333333331</v>
      </c>
      <c r="AH736" s="3">
        <v>0.70833333333333337</v>
      </c>
      <c r="AI736" s="4">
        <v>13.94</v>
      </c>
      <c r="AJ736">
        <v>20.91</v>
      </c>
      <c r="AL736" t="s">
        <v>79</v>
      </c>
      <c r="AM736" t="s">
        <v>80</v>
      </c>
      <c r="AO736" t="s">
        <v>81</v>
      </c>
      <c r="AR736" t="s">
        <v>80</v>
      </c>
      <c r="AT736" t="s">
        <v>80</v>
      </c>
      <c r="AW736" t="s">
        <v>80</v>
      </c>
      <c r="AY736" t="s">
        <v>3081</v>
      </c>
      <c r="AZ736" t="s">
        <v>1177</v>
      </c>
      <c r="BA736" t="s">
        <v>90</v>
      </c>
      <c r="BB736">
        <v>75074</v>
      </c>
      <c r="BC736" t="s">
        <v>77</v>
      </c>
    </row>
    <row r="737" spans="1:56" x14ac:dyDescent="0.25">
      <c r="A737" t="s">
        <v>5143</v>
      </c>
      <c r="B737" s="1">
        <v>43419</v>
      </c>
      <c r="C737" t="s">
        <v>60</v>
      </c>
      <c r="D737" s="2">
        <v>43384.634826388887</v>
      </c>
      <c r="E737" t="s">
        <v>130</v>
      </c>
      <c r="F737" s="1">
        <v>43466</v>
      </c>
      <c r="G737" s="1">
        <v>43646</v>
      </c>
      <c r="H737" t="s">
        <v>5144</v>
      </c>
      <c r="I737" t="s">
        <v>5145</v>
      </c>
      <c r="J737" t="s">
        <v>5146</v>
      </c>
      <c r="K737" t="s">
        <v>69</v>
      </c>
      <c r="L737" t="s">
        <v>292</v>
      </c>
      <c r="M737" t="s">
        <v>99</v>
      </c>
      <c r="N737">
        <v>70764</v>
      </c>
      <c r="O737" t="s">
        <v>68</v>
      </c>
      <c r="P737" t="s">
        <v>69</v>
      </c>
      <c r="Q737" t="s">
        <v>5147</v>
      </c>
      <c r="S737" t="s">
        <v>71</v>
      </c>
      <c r="T737" t="s">
        <v>284</v>
      </c>
      <c r="U737" t="s">
        <v>285</v>
      </c>
      <c r="V737" t="s">
        <v>286</v>
      </c>
      <c r="W737" t="s">
        <v>99</v>
      </c>
      <c r="X737" t="s">
        <v>1303</v>
      </c>
      <c r="Y737" t="str">
        <f>"53-7062"</f>
        <v>53-7062</v>
      </c>
      <c r="Z737" t="s">
        <v>186</v>
      </c>
      <c r="AA737">
        <v>31171</v>
      </c>
      <c r="AB737">
        <v>25</v>
      </c>
      <c r="AC737">
        <v>24</v>
      </c>
      <c r="AD737" t="s">
        <v>77</v>
      </c>
      <c r="AE737" t="s">
        <v>78</v>
      </c>
      <c r="AF737">
        <v>35</v>
      </c>
      <c r="AG737" s="3">
        <v>0.25</v>
      </c>
      <c r="AH737" s="3">
        <v>0.625</v>
      </c>
      <c r="AI737" s="4">
        <v>8.33</v>
      </c>
      <c r="AJ737">
        <v>12.5</v>
      </c>
      <c r="AL737" t="s">
        <v>79</v>
      </c>
      <c r="AM737" t="s">
        <v>80</v>
      </c>
      <c r="AO737" t="s">
        <v>81</v>
      </c>
      <c r="AP737" t="s">
        <v>69</v>
      </c>
      <c r="AQ737" t="s">
        <v>69</v>
      </c>
      <c r="AR737" t="s">
        <v>80</v>
      </c>
      <c r="AT737" t="s">
        <v>80</v>
      </c>
      <c r="AW737" t="s">
        <v>80</v>
      </c>
      <c r="AY737" t="s">
        <v>292</v>
      </c>
      <c r="AZ737" t="s">
        <v>4665</v>
      </c>
      <c r="BA737" t="s">
        <v>99</v>
      </c>
      <c r="BB737">
        <v>70764</v>
      </c>
      <c r="BC737" t="s">
        <v>83</v>
      </c>
    </row>
    <row r="738" spans="1:56" x14ac:dyDescent="0.25">
      <c r="A738" t="s">
        <v>2476</v>
      </c>
      <c r="B738" s="1">
        <v>43438</v>
      </c>
      <c r="C738" t="s">
        <v>60</v>
      </c>
      <c r="D738" s="2">
        <v>43407.0078587963</v>
      </c>
      <c r="E738" t="s">
        <v>61</v>
      </c>
      <c r="F738" s="1">
        <v>43497</v>
      </c>
      <c r="G738" s="1">
        <v>43798</v>
      </c>
      <c r="H738" t="s">
        <v>2477</v>
      </c>
      <c r="J738" t="s">
        <v>2478</v>
      </c>
      <c r="L738" t="s">
        <v>2479</v>
      </c>
      <c r="M738" t="s">
        <v>90</v>
      </c>
      <c r="N738">
        <v>76008</v>
      </c>
      <c r="O738" t="s">
        <v>68</v>
      </c>
      <c r="Q738" t="s">
        <v>2480</v>
      </c>
      <c r="S738" t="s">
        <v>71</v>
      </c>
      <c r="T738" t="s">
        <v>1251</v>
      </c>
      <c r="U738" t="s">
        <v>817</v>
      </c>
      <c r="V738" t="s">
        <v>640</v>
      </c>
      <c r="W738" t="s">
        <v>90</v>
      </c>
      <c r="X738" t="s">
        <v>454</v>
      </c>
      <c r="Y738" t="str">
        <f>"37-3011"</f>
        <v>37-3011</v>
      </c>
      <c r="Z738" t="s">
        <v>454</v>
      </c>
      <c r="AA738">
        <v>561730</v>
      </c>
      <c r="AB738">
        <v>28</v>
      </c>
      <c r="AC738">
        <v>28</v>
      </c>
      <c r="AD738" t="s">
        <v>77</v>
      </c>
      <c r="AE738" t="s">
        <v>96</v>
      </c>
      <c r="AF738">
        <v>40</v>
      </c>
      <c r="AG738" s="3">
        <v>0.29166666666666669</v>
      </c>
      <c r="AH738" s="3">
        <v>0.66666666666666663</v>
      </c>
      <c r="AI738" s="4">
        <v>12.43</v>
      </c>
      <c r="AJ738">
        <v>18.649999999999999</v>
      </c>
      <c r="AL738" t="s">
        <v>79</v>
      </c>
      <c r="AM738" t="s">
        <v>80</v>
      </c>
      <c r="AO738" t="s">
        <v>81</v>
      </c>
      <c r="AR738" t="s">
        <v>80</v>
      </c>
      <c r="AT738" t="s">
        <v>80</v>
      </c>
      <c r="AW738" t="s">
        <v>71</v>
      </c>
      <c r="AX738">
        <v>1</v>
      </c>
      <c r="AY738" t="s">
        <v>2479</v>
      </c>
      <c r="AZ738" t="s">
        <v>1446</v>
      </c>
      <c r="BA738" t="s">
        <v>90</v>
      </c>
      <c r="BB738">
        <v>76008</v>
      </c>
      <c r="BC738" t="s">
        <v>77</v>
      </c>
    </row>
    <row r="739" spans="1:56" x14ac:dyDescent="0.25">
      <c r="A739" t="s">
        <v>4537</v>
      </c>
      <c r="B739" s="1">
        <v>43451</v>
      </c>
      <c r="C739" t="s">
        <v>60</v>
      </c>
      <c r="D739" s="2">
        <v>43435.269803240742</v>
      </c>
      <c r="E739" t="s">
        <v>85</v>
      </c>
      <c r="H739" t="s">
        <v>4538</v>
      </c>
      <c r="J739" t="s">
        <v>4539</v>
      </c>
      <c r="K739" t="s">
        <v>4540</v>
      </c>
      <c r="L739" t="s">
        <v>4541</v>
      </c>
      <c r="M739" t="s">
        <v>336</v>
      </c>
      <c r="N739">
        <v>11937</v>
      </c>
      <c r="O739" t="s">
        <v>68</v>
      </c>
      <c r="Q739" t="s">
        <v>4542</v>
      </c>
      <c r="S739" t="s">
        <v>71</v>
      </c>
      <c r="T739" t="s">
        <v>4543</v>
      </c>
      <c r="U739" t="s">
        <v>4544</v>
      </c>
      <c r="V739" t="s">
        <v>4545</v>
      </c>
      <c r="W739" t="s">
        <v>119</v>
      </c>
      <c r="X739" t="s">
        <v>4546</v>
      </c>
      <c r="Y739" t="str">
        <f>"37-3011"</f>
        <v>37-3011</v>
      </c>
      <c r="Z739" t="s">
        <v>454</v>
      </c>
      <c r="AA739">
        <v>561730</v>
      </c>
      <c r="AB739">
        <v>2</v>
      </c>
      <c r="AD739" t="s">
        <v>77</v>
      </c>
      <c r="AE739" t="s">
        <v>78</v>
      </c>
      <c r="AF739">
        <v>40</v>
      </c>
      <c r="AG739" s="3">
        <v>0.33333333333333331</v>
      </c>
      <c r="AH739" s="3">
        <v>0.66666666666666663</v>
      </c>
      <c r="AI739" s="4">
        <v>16.34</v>
      </c>
      <c r="AJ739">
        <v>24.51</v>
      </c>
      <c r="AK739">
        <v>31.5</v>
      </c>
      <c r="AL739" t="s">
        <v>79</v>
      </c>
      <c r="AM739" t="s">
        <v>80</v>
      </c>
      <c r="AO739" t="s">
        <v>81</v>
      </c>
      <c r="AR739" t="s">
        <v>80</v>
      </c>
      <c r="AT739" t="s">
        <v>80</v>
      </c>
      <c r="AW739" t="s">
        <v>80</v>
      </c>
      <c r="AY739" t="s">
        <v>4541</v>
      </c>
      <c r="AZ739" t="s">
        <v>4547</v>
      </c>
      <c r="BA739" t="s">
        <v>336</v>
      </c>
      <c r="BB739">
        <v>11937</v>
      </c>
      <c r="BC739" t="s">
        <v>77</v>
      </c>
    </row>
    <row r="740" spans="1:56" x14ac:dyDescent="0.25">
      <c r="A740" t="s">
        <v>1171</v>
      </c>
      <c r="B740" s="1">
        <v>43440</v>
      </c>
      <c r="C740" t="s">
        <v>60</v>
      </c>
      <c r="D740" s="2">
        <v>43407.009444444448</v>
      </c>
      <c r="E740" t="s">
        <v>61</v>
      </c>
      <c r="F740" s="1">
        <v>43497</v>
      </c>
      <c r="G740" s="1">
        <v>43798</v>
      </c>
      <c r="H740" t="s">
        <v>1172</v>
      </c>
      <c r="J740" t="s">
        <v>1173</v>
      </c>
      <c r="K740" t="s">
        <v>1174</v>
      </c>
      <c r="L740" t="s">
        <v>1175</v>
      </c>
      <c r="M740" t="s">
        <v>90</v>
      </c>
      <c r="N740">
        <v>75070</v>
      </c>
      <c r="O740" t="s">
        <v>68</v>
      </c>
      <c r="Q740" t="s">
        <v>1176</v>
      </c>
      <c r="S740" t="s">
        <v>71</v>
      </c>
      <c r="T740" t="s">
        <v>816</v>
      </c>
      <c r="U740" t="s">
        <v>817</v>
      </c>
      <c r="V740" t="s">
        <v>640</v>
      </c>
      <c r="W740" t="s">
        <v>90</v>
      </c>
      <c r="X740" t="s">
        <v>754</v>
      </c>
      <c r="Y740" t="str">
        <f>"37-3011"</f>
        <v>37-3011</v>
      </c>
      <c r="Z740" t="s">
        <v>454</v>
      </c>
      <c r="AA740">
        <v>561730</v>
      </c>
      <c r="AB740">
        <v>50</v>
      </c>
      <c r="AC740">
        <v>50</v>
      </c>
      <c r="AD740" t="s">
        <v>77</v>
      </c>
      <c r="AE740" t="s">
        <v>96</v>
      </c>
      <c r="AF740">
        <v>40</v>
      </c>
      <c r="AG740" s="3">
        <v>0.33333333333333331</v>
      </c>
      <c r="AH740" s="3">
        <v>0.70833333333333337</v>
      </c>
      <c r="AI740" s="4">
        <v>13.94</v>
      </c>
      <c r="AJ740">
        <v>20.91</v>
      </c>
      <c r="AL740" t="s">
        <v>79</v>
      </c>
      <c r="AM740" t="s">
        <v>80</v>
      </c>
      <c r="AO740" t="s">
        <v>81</v>
      </c>
      <c r="AR740" t="s">
        <v>80</v>
      </c>
      <c r="AT740" t="s">
        <v>80</v>
      </c>
      <c r="AW740" t="s">
        <v>80</v>
      </c>
      <c r="AY740" t="s">
        <v>1175</v>
      </c>
      <c r="AZ740" t="s">
        <v>1177</v>
      </c>
      <c r="BA740" t="s">
        <v>90</v>
      </c>
      <c r="BB740">
        <v>75070</v>
      </c>
      <c r="BC740" t="s">
        <v>77</v>
      </c>
    </row>
    <row r="741" spans="1:56" x14ac:dyDescent="0.25">
      <c r="A741" t="s">
        <v>7374</v>
      </c>
      <c r="B741" s="1">
        <v>43440</v>
      </c>
      <c r="C741" t="s">
        <v>60</v>
      </c>
      <c r="D741" s="2">
        <v>43407.00886574074</v>
      </c>
      <c r="E741" t="s">
        <v>61</v>
      </c>
      <c r="F741" s="1">
        <v>43497</v>
      </c>
      <c r="G741" s="1">
        <v>43798</v>
      </c>
      <c r="H741" t="s">
        <v>7375</v>
      </c>
      <c r="I741" t="s">
        <v>7376</v>
      </c>
      <c r="J741" t="s">
        <v>7377</v>
      </c>
      <c r="L741" t="s">
        <v>3686</v>
      </c>
      <c r="M741" t="s">
        <v>324</v>
      </c>
      <c r="N741">
        <v>72903</v>
      </c>
      <c r="O741" t="s">
        <v>68</v>
      </c>
      <c r="Q741" t="s">
        <v>7378</v>
      </c>
      <c r="S741" t="s">
        <v>71</v>
      </c>
      <c r="T741" t="s">
        <v>1251</v>
      </c>
      <c r="U741" t="s">
        <v>817</v>
      </c>
      <c r="V741" t="s">
        <v>640</v>
      </c>
      <c r="W741" t="s">
        <v>90</v>
      </c>
      <c r="X741" t="s">
        <v>7379</v>
      </c>
      <c r="Y741" t="str">
        <f>"47-5051"</f>
        <v>47-5051</v>
      </c>
      <c r="Z741" t="s">
        <v>667</v>
      </c>
      <c r="AA741">
        <v>212311</v>
      </c>
      <c r="AB741">
        <v>15</v>
      </c>
      <c r="AC741">
        <v>15</v>
      </c>
      <c r="AD741" t="s">
        <v>77</v>
      </c>
      <c r="AE741" t="s">
        <v>96</v>
      </c>
      <c r="AF741">
        <v>40</v>
      </c>
      <c r="AG741" s="3">
        <v>0.33333333333333331</v>
      </c>
      <c r="AH741" s="3">
        <v>0.70833333333333337</v>
      </c>
      <c r="AI741" s="4">
        <v>13.95</v>
      </c>
      <c r="AJ741">
        <v>20.93</v>
      </c>
      <c r="AL741" t="s">
        <v>79</v>
      </c>
      <c r="AM741" t="s">
        <v>80</v>
      </c>
      <c r="AO741" t="s">
        <v>81</v>
      </c>
      <c r="AR741" t="s">
        <v>80</v>
      </c>
      <c r="AT741" t="s">
        <v>80</v>
      </c>
      <c r="AW741" t="s">
        <v>80</v>
      </c>
      <c r="AY741" t="s">
        <v>7380</v>
      </c>
      <c r="AZ741" t="s">
        <v>4948</v>
      </c>
      <c r="BA741" t="s">
        <v>354</v>
      </c>
      <c r="BB741">
        <v>74941</v>
      </c>
      <c r="BC741" t="s">
        <v>83</v>
      </c>
    </row>
    <row r="742" spans="1:56" x14ac:dyDescent="0.25">
      <c r="A742" t="s">
        <v>7002</v>
      </c>
      <c r="B742" s="1">
        <v>43413</v>
      </c>
      <c r="C742" t="s">
        <v>60</v>
      </c>
      <c r="D742" s="2">
        <v>43385.434120370373</v>
      </c>
      <c r="E742" t="s">
        <v>61</v>
      </c>
      <c r="F742" s="1">
        <v>43466</v>
      </c>
      <c r="G742" s="1">
        <v>43511</v>
      </c>
      <c r="H742" t="s">
        <v>7003</v>
      </c>
      <c r="J742" t="s">
        <v>7004</v>
      </c>
      <c r="L742" t="s">
        <v>7005</v>
      </c>
      <c r="M742" t="s">
        <v>354</v>
      </c>
      <c r="N742">
        <v>74562</v>
      </c>
      <c r="O742" t="s">
        <v>68</v>
      </c>
      <c r="Q742" t="s">
        <v>7006</v>
      </c>
      <c r="S742" t="s">
        <v>71</v>
      </c>
      <c r="T742" t="s">
        <v>1063</v>
      </c>
      <c r="U742" t="s">
        <v>1064</v>
      </c>
      <c r="V742" t="s">
        <v>1065</v>
      </c>
      <c r="W742" t="s">
        <v>90</v>
      </c>
      <c r="X742" t="s">
        <v>7007</v>
      </c>
      <c r="Y742" t="str">
        <f>"53-7062"</f>
        <v>53-7062</v>
      </c>
      <c r="Z742" t="s">
        <v>186</v>
      </c>
      <c r="AA742">
        <v>336212</v>
      </c>
      <c r="AB742">
        <v>16</v>
      </c>
      <c r="AC742">
        <v>16</v>
      </c>
      <c r="AD742" t="s">
        <v>77</v>
      </c>
      <c r="AE742" t="s">
        <v>438</v>
      </c>
      <c r="AF742">
        <v>40</v>
      </c>
      <c r="AG742" s="3">
        <v>0.25</v>
      </c>
      <c r="AH742" s="3">
        <v>0.66666666666666663</v>
      </c>
      <c r="AI742" s="4">
        <v>15.29</v>
      </c>
      <c r="AJ742">
        <v>22.94</v>
      </c>
      <c r="AL742" t="s">
        <v>79</v>
      </c>
      <c r="AM742" t="s">
        <v>80</v>
      </c>
      <c r="AO742" t="s">
        <v>81</v>
      </c>
      <c r="AR742" t="s">
        <v>80</v>
      </c>
      <c r="AT742" t="s">
        <v>80</v>
      </c>
      <c r="AW742" t="s">
        <v>80</v>
      </c>
      <c r="AY742" t="s">
        <v>7005</v>
      </c>
      <c r="AZ742" t="s">
        <v>5957</v>
      </c>
      <c r="BA742" t="s">
        <v>354</v>
      </c>
      <c r="BB742">
        <v>74562</v>
      </c>
      <c r="BC742" t="s">
        <v>83</v>
      </c>
    </row>
    <row r="743" spans="1:56" x14ac:dyDescent="0.25">
      <c r="A743" t="s">
        <v>3170</v>
      </c>
      <c r="B743" s="1">
        <v>43425</v>
      </c>
      <c r="C743" t="s">
        <v>60</v>
      </c>
      <c r="D743" s="2">
        <v>43384.777662037035</v>
      </c>
      <c r="E743" t="s">
        <v>61</v>
      </c>
      <c r="F743" s="1">
        <v>43472</v>
      </c>
      <c r="G743" s="1">
        <v>43771</v>
      </c>
      <c r="H743" t="s">
        <v>3171</v>
      </c>
      <c r="J743" t="s">
        <v>3172</v>
      </c>
      <c r="L743" t="s">
        <v>2966</v>
      </c>
      <c r="M743" t="s">
        <v>99</v>
      </c>
      <c r="N743">
        <v>70517</v>
      </c>
      <c r="O743" t="s">
        <v>68</v>
      </c>
      <c r="P743" t="s">
        <v>3173</v>
      </c>
      <c r="Q743" t="s">
        <v>3174</v>
      </c>
      <c r="S743" t="s">
        <v>71</v>
      </c>
      <c r="T743" t="s">
        <v>295</v>
      </c>
      <c r="U743" t="s">
        <v>296</v>
      </c>
      <c r="V743" t="s">
        <v>297</v>
      </c>
      <c r="W743" t="s">
        <v>99</v>
      </c>
      <c r="X743" t="s">
        <v>3175</v>
      </c>
      <c r="Y743" t="str">
        <f>"51-3022"</f>
        <v>51-3022</v>
      </c>
      <c r="Z743" t="s">
        <v>154</v>
      </c>
      <c r="AA743">
        <v>31171</v>
      </c>
      <c r="AB743">
        <v>70</v>
      </c>
      <c r="AC743">
        <v>70</v>
      </c>
      <c r="AD743" t="s">
        <v>77</v>
      </c>
      <c r="AE743" t="s">
        <v>96</v>
      </c>
      <c r="AF743">
        <v>35</v>
      </c>
      <c r="AG743" s="3">
        <v>0.20833333333333334</v>
      </c>
      <c r="AH743" s="3">
        <v>0.5625</v>
      </c>
      <c r="AI743" s="4">
        <v>9.65</v>
      </c>
      <c r="AJ743">
        <v>14.48</v>
      </c>
      <c r="AK743">
        <v>14.48</v>
      </c>
      <c r="AL743" t="s">
        <v>79</v>
      </c>
      <c r="AM743" t="s">
        <v>80</v>
      </c>
      <c r="AO743" t="s">
        <v>81</v>
      </c>
      <c r="AR743" t="s">
        <v>80</v>
      </c>
      <c r="AT743" t="s">
        <v>80</v>
      </c>
      <c r="AW743" t="s">
        <v>80</v>
      </c>
      <c r="AY743" t="s">
        <v>2966</v>
      </c>
      <c r="AZ743" t="s">
        <v>2968</v>
      </c>
      <c r="BA743" t="s">
        <v>99</v>
      </c>
      <c r="BB743">
        <v>70517</v>
      </c>
      <c r="BC743" t="s">
        <v>83</v>
      </c>
    </row>
    <row r="744" spans="1:56" x14ac:dyDescent="0.25">
      <c r="A744" t="s">
        <v>649</v>
      </c>
      <c r="B744" s="1">
        <v>43424</v>
      </c>
      <c r="C744" t="s">
        <v>60</v>
      </c>
      <c r="D744" s="2">
        <v>43390.085868055554</v>
      </c>
      <c r="E744" t="s">
        <v>115</v>
      </c>
      <c r="H744" t="s">
        <v>650</v>
      </c>
      <c r="J744" t="s">
        <v>651</v>
      </c>
      <c r="L744" t="s">
        <v>652</v>
      </c>
      <c r="M744" t="s">
        <v>653</v>
      </c>
      <c r="N744">
        <v>66610</v>
      </c>
      <c r="O744" t="s">
        <v>68</v>
      </c>
      <c r="Q744" t="s">
        <v>654</v>
      </c>
      <c r="S744" t="s">
        <v>80</v>
      </c>
      <c r="U744" t="s">
        <v>108</v>
      </c>
      <c r="X744" t="s">
        <v>655</v>
      </c>
      <c r="Y744" t="str">
        <f>"37-3011"</f>
        <v>37-3011</v>
      </c>
      <c r="Z744" t="s">
        <v>454</v>
      </c>
      <c r="AA744">
        <v>561730</v>
      </c>
      <c r="AB744">
        <v>5</v>
      </c>
      <c r="AD744" t="s">
        <v>77</v>
      </c>
      <c r="AE744" t="s">
        <v>78</v>
      </c>
      <c r="AF744">
        <v>40</v>
      </c>
      <c r="AG744" s="3">
        <v>0.33333333333333331</v>
      </c>
      <c r="AH744" s="3">
        <v>0.66666666666666663</v>
      </c>
      <c r="AI744" s="4">
        <v>12.67</v>
      </c>
      <c r="AJ744">
        <v>19.010000000000002</v>
      </c>
      <c r="AL744" t="s">
        <v>79</v>
      </c>
      <c r="AM744" t="s">
        <v>80</v>
      </c>
      <c r="AO744" t="s">
        <v>81</v>
      </c>
      <c r="AP744" t="s">
        <v>69</v>
      </c>
      <c r="AQ744" t="s">
        <v>69</v>
      </c>
      <c r="AR744" t="s">
        <v>80</v>
      </c>
      <c r="AT744" t="s">
        <v>80</v>
      </c>
      <c r="AW744" t="s">
        <v>80</v>
      </c>
      <c r="AY744" t="s">
        <v>656</v>
      </c>
      <c r="AZ744" t="s">
        <v>657</v>
      </c>
      <c r="BA744" t="s">
        <v>653</v>
      </c>
      <c r="BB744">
        <v>66610</v>
      </c>
      <c r="BC744" t="s">
        <v>77</v>
      </c>
    </row>
    <row r="745" spans="1:56" x14ac:dyDescent="0.25">
      <c r="A745" t="s">
        <v>4687</v>
      </c>
      <c r="B745" s="1">
        <v>43441</v>
      </c>
      <c r="C745" t="s">
        <v>60</v>
      </c>
      <c r="D745" s="2">
        <v>43407.088541666664</v>
      </c>
      <c r="E745" t="s">
        <v>61</v>
      </c>
      <c r="F745" s="1">
        <v>43497</v>
      </c>
      <c r="G745" s="1">
        <v>43798</v>
      </c>
      <c r="H745" t="s">
        <v>4688</v>
      </c>
      <c r="J745" t="s">
        <v>4689</v>
      </c>
      <c r="L745" t="s">
        <v>1722</v>
      </c>
      <c r="M745" t="s">
        <v>90</v>
      </c>
      <c r="N745">
        <v>75061</v>
      </c>
      <c r="O745" t="s">
        <v>68</v>
      </c>
      <c r="Q745" t="s">
        <v>4690</v>
      </c>
      <c r="S745" t="s">
        <v>71</v>
      </c>
      <c r="T745" t="s">
        <v>1251</v>
      </c>
      <c r="U745" t="s">
        <v>817</v>
      </c>
      <c r="V745" t="s">
        <v>640</v>
      </c>
      <c r="W745" t="s">
        <v>90</v>
      </c>
      <c r="X745" t="s">
        <v>666</v>
      </c>
      <c r="Y745" t="str">
        <f>"47-2161"</f>
        <v>47-2161</v>
      </c>
      <c r="Z745" t="s">
        <v>4691</v>
      </c>
      <c r="AA745">
        <v>238110</v>
      </c>
      <c r="AB745">
        <v>25</v>
      </c>
      <c r="AC745">
        <v>25</v>
      </c>
      <c r="AD745" t="s">
        <v>77</v>
      </c>
      <c r="AE745" t="s">
        <v>96</v>
      </c>
      <c r="AF745">
        <v>40</v>
      </c>
      <c r="AG745" s="3">
        <v>0.25</v>
      </c>
      <c r="AH745" s="3">
        <v>0.625</v>
      </c>
      <c r="AI745" s="4">
        <v>21.05</v>
      </c>
      <c r="AJ745">
        <v>31.58</v>
      </c>
      <c r="AL745" t="s">
        <v>79</v>
      </c>
      <c r="AM745" t="s">
        <v>80</v>
      </c>
      <c r="AO745" t="s">
        <v>81</v>
      </c>
      <c r="AR745" t="s">
        <v>80</v>
      </c>
      <c r="AT745" t="s">
        <v>80</v>
      </c>
      <c r="AW745" t="s">
        <v>71</v>
      </c>
      <c r="AX745">
        <v>3</v>
      </c>
      <c r="AY745" t="s">
        <v>1722</v>
      </c>
      <c r="AZ745" t="s">
        <v>216</v>
      </c>
      <c r="BA745" t="s">
        <v>90</v>
      </c>
      <c r="BB745">
        <v>75061</v>
      </c>
      <c r="BC745" t="s">
        <v>77</v>
      </c>
    </row>
    <row r="746" spans="1:56" x14ac:dyDescent="0.25">
      <c r="A746" t="s">
        <v>7416</v>
      </c>
      <c r="B746" s="1">
        <v>43438</v>
      </c>
      <c r="C746" t="s">
        <v>60</v>
      </c>
      <c r="D746" s="2">
        <v>43407.00818287037</v>
      </c>
      <c r="E746" t="s">
        <v>61</v>
      </c>
      <c r="F746" s="1">
        <v>43497</v>
      </c>
      <c r="G746" s="1">
        <v>43798</v>
      </c>
      <c r="H746" t="s">
        <v>7417</v>
      </c>
      <c r="J746" t="s">
        <v>7418</v>
      </c>
      <c r="L746" t="s">
        <v>5578</v>
      </c>
      <c r="M746" t="s">
        <v>90</v>
      </c>
      <c r="N746">
        <v>75482</v>
      </c>
      <c r="O746" t="s">
        <v>68</v>
      </c>
      <c r="Q746" t="s">
        <v>7419</v>
      </c>
      <c r="S746" t="s">
        <v>71</v>
      </c>
      <c r="T746" t="s">
        <v>816</v>
      </c>
      <c r="U746" t="s">
        <v>817</v>
      </c>
      <c r="V746" t="s">
        <v>640</v>
      </c>
      <c r="W746" t="s">
        <v>90</v>
      </c>
      <c r="X746" t="s">
        <v>754</v>
      </c>
      <c r="Y746" t="str">
        <f>"37-3011"</f>
        <v>37-3011</v>
      </c>
      <c r="Z746" t="s">
        <v>454</v>
      </c>
      <c r="AA746">
        <v>561730</v>
      </c>
      <c r="AB746">
        <v>4</v>
      </c>
      <c r="AC746">
        <v>4</v>
      </c>
      <c r="AD746" t="s">
        <v>77</v>
      </c>
      <c r="AE746" t="s">
        <v>96</v>
      </c>
      <c r="AF746">
        <v>40</v>
      </c>
      <c r="AG746" s="3">
        <v>0.33333333333333331</v>
      </c>
      <c r="AH746" s="3">
        <v>0.70833333333333337</v>
      </c>
      <c r="AI746" s="4">
        <v>13.35</v>
      </c>
      <c r="AJ746">
        <v>20.03</v>
      </c>
      <c r="AL746" t="s">
        <v>79</v>
      </c>
      <c r="AM746" t="s">
        <v>80</v>
      </c>
      <c r="AO746" t="s">
        <v>81</v>
      </c>
      <c r="AR746" t="s">
        <v>80</v>
      </c>
      <c r="AT746" t="s">
        <v>80</v>
      </c>
      <c r="AW746" t="s">
        <v>80</v>
      </c>
      <c r="AY746" t="s">
        <v>5578</v>
      </c>
      <c r="AZ746" t="s">
        <v>5580</v>
      </c>
      <c r="BA746" t="s">
        <v>90</v>
      </c>
      <c r="BB746">
        <v>75482</v>
      </c>
      <c r="BC746" t="s">
        <v>77</v>
      </c>
    </row>
    <row r="747" spans="1:56" x14ac:dyDescent="0.25">
      <c r="A747" t="s">
        <v>3012</v>
      </c>
      <c r="B747" s="1">
        <v>43419</v>
      </c>
      <c r="C747" t="s">
        <v>60</v>
      </c>
      <c r="D747" s="2">
        <v>43390.300555555557</v>
      </c>
      <c r="E747" t="s">
        <v>61</v>
      </c>
      <c r="F747" s="1">
        <v>43480</v>
      </c>
      <c r="G747" s="1">
        <v>43752</v>
      </c>
      <c r="H747" t="s">
        <v>3013</v>
      </c>
      <c r="J747" t="s">
        <v>3014</v>
      </c>
      <c r="L747" t="s">
        <v>3015</v>
      </c>
      <c r="M747" t="s">
        <v>303</v>
      </c>
      <c r="N747">
        <v>94061</v>
      </c>
      <c r="O747" t="s">
        <v>68</v>
      </c>
      <c r="Q747" t="s">
        <v>3016</v>
      </c>
      <c r="S747" t="s">
        <v>71</v>
      </c>
      <c r="T747" t="s">
        <v>601</v>
      </c>
      <c r="U747" t="s">
        <v>602</v>
      </c>
      <c r="V747" t="s">
        <v>603</v>
      </c>
      <c r="W747" t="s">
        <v>303</v>
      </c>
      <c r="X747" t="s">
        <v>604</v>
      </c>
      <c r="Y747" t="str">
        <f>"39-2021"</f>
        <v>39-2021</v>
      </c>
      <c r="Z747" t="s">
        <v>338</v>
      </c>
      <c r="AA747">
        <v>711219</v>
      </c>
      <c r="AB747">
        <v>1</v>
      </c>
      <c r="AC747">
        <v>1</v>
      </c>
      <c r="AD747" t="s">
        <v>77</v>
      </c>
      <c r="AE747" t="s">
        <v>78</v>
      </c>
      <c r="AF747">
        <v>40</v>
      </c>
      <c r="AG747" s="3">
        <v>0.22916666666666666</v>
      </c>
      <c r="AH747" s="3">
        <v>0.66666666666666663</v>
      </c>
      <c r="AI747" s="4">
        <v>15.87</v>
      </c>
      <c r="AJ747">
        <v>23.81</v>
      </c>
      <c r="AL747" t="s">
        <v>79</v>
      </c>
      <c r="AM747" t="s">
        <v>80</v>
      </c>
      <c r="AO747" t="s">
        <v>81</v>
      </c>
      <c r="AQ747" t="s">
        <v>69</v>
      </c>
      <c r="AR747" t="s">
        <v>80</v>
      </c>
      <c r="AT747" t="s">
        <v>80</v>
      </c>
      <c r="AW747" t="s">
        <v>71</v>
      </c>
      <c r="AX747">
        <v>3</v>
      </c>
      <c r="AY747" t="s">
        <v>3017</v>
      </c>
      <c r="AZ747" t="s">
        <v>3018</v>
      </c>
      <c r="BA747" t="s">
        <v>303</v>
      </c>
      <c r="BB747">
        <v>94025</v>
      </c>
      <c r="BC747" t="s">
        <v>77</v>
      </c>
    </row>
    <row r="748" spans="1:56" x14ac:dyDescent="0.25">
      <c r="A748" t="s">
        <v>396</v>
      </c>
      <c r="B748" s="1">
        <v>43410</v>
      </c>
      <c r="C748" t="s">
        <v>60</v>
      </c>
      <c r="D748" s="2">
        <v>43385.563518518517</v>
      </c>
      <c r="E748" t="s">
        <v>61</v>
      </c>
      <c r="F748" s="1">
        <v>43470</v>
      </c>
      <c r="G748" s="1">
        <v>43646</v>
      </c>
      <c r="H748" t="s">
        <v>397</v>
      </c>
      <c r="J748" t="s">
        <v>398</v>
      </c>
      <c r="K748" t="s">
        <v>399</v>
      </c>
      <c r="L748" t="s">
        <v>400</v>
      </c>
      <c r="M748" t="s">
        <v>147</v>
      </c>
      <c r="N748">
        <v>98532</v>
      </c>
      <c r="O748" t="s">
        <v>68</v>
      </c>
      <c r="Q748" t="s">
        <v>401</v>
      </c>
      <c r="S748" t="s">
        <v>80</v>
      </c>
      <c r="U748" t="s">
        <v>108</v>
      </c>
      <c r="X748" t="s">
        <v>402</v>
      </c>
      <c r="Y748" t="str">
        <f>"45-4011"</f>
        <v>45-4011</v>
      </c>
      <c r="Z748" t="s">
        <v>242</v>
      </c>
      <c r="AA748">
        <v>115310</v>
      </c>
      <c r="AB748">
        <v>20</v>
      </c>
      <c r="AC748">
        <v>20</v>
      </c>
      <c r="AD748" t="s">
        <v>77</v>
      </c>
      <c r="AE748" t="s">
        <v>96</v>
      </c>
      <c r="AF748">
        <v>40</v>
      </c>
      <c r="AG748" s="3">
        <v>0.29166666666666669</v>
      </c>
      <c r="AH748" s="3">
        <v>0.64583333333333337</v>
      </c>
      <c r="AI748" s="4">
        <v>11.96</v>
      </c>
      <c r="AM748" t="s">
        <v>80</v>
      </c>
      <c r="AO748" t="s">
        <v>81</v>
      </c>
      <c r="AR748" t="s">
        <v>80</v>
      </c>
      <c r="AT748" t="s">
        <v>80</v>
      </c>
      <c r="AW748" t="s">
        <v>71</v>
      </c>
      <c r="AX748">
        <v>3</v>
      </c>
      <c r="AY748" t="s">
        <v>400</v>
      </c>
      <c r="AZ748" t="s">
        <v>403</v>
      </c>
      <c r="BA748" t="s">
        <v>147</v>
      </c>
      <c r="BB748">
        <v>98532</v>
      </c>
      <c r="BC748" t="s">
        <v>77</v>
      </c>
      <c r="BD748" t="s">
        <v>404</v>
      </c>
    </row>
    <row r="749" spans="1:56" x14ac:dyDescent="0.25">
      <c r="A749" t="s">
        <v>633</v>
      </c>
      <c r="B749" s="1">
        <v>43431</v>
      </c>
      <c r="C749" t="s">
        <v>60</v>
      </c>
      <c r="D749" s="2">
        <v>43385.866122685184</v>
      </c>
      <c r="E749" t="s">
        <v>115</v>
      </c>
      <c r="H749" t="s">
        <v>634</v>
      </c>
      <c r="I749" t="s">
        <v>69</v>
      </c>
      <c r="J749" t="s">
        <v>635</v>
      </c>
      <c r="K749" t="s">
        <v>69</v>
      </c>
      <c r="L749" t="s">
        <v>636</v>
      </c>
      <c r="M749" t="s">
        <v>90</v>
      </c>
      <c r="N749">
        <v>77034</v>
      </c>
      <c r="O749" t="s">
        <v>68</v>
      </c>
      <c r="P749" t="s">
        <v>69</v>
      </c>
      <c r="Q749" t="s">
        <v>637</v>
      </c>
      <c r="S749" t="s">
        <v>71</v>
      </c>
      <c r="T749" t="s">
        <v>638</v>
      </c>
      <c r="U749" t="s">
        <v>639</v>
      </c>
      <c r="V749" t="s">
        <v>640</v>
      </c>
      <c r="W749" t="s">
        <v>90</v>
      </c>
      <c r="X749" t="s">
        <v>641</v>
      </c>
      <c r="Y749" t="str">
        <f>"47-2061"</f>
        <v>47-2061</v>
      </c>
      <c r="Z749" t="s">
        <v>92</v>
      </c>
      <c r="AA749">
        <v>236115</v>
      </c>
      <c r="AB749">
        <v>45</v>
      </c>
      <c r="AD749" t="s">
        <v>77</v>
      </c>
      <c r="AE749" t="s">
        <v>96</v>
      </c>
      <c r="AF749">
        <v>40</v>
      </c>
      <c r="AG749" s="3">
        <v>0.33333333333333331</v>
      </c>
      <c r="AH749" s="3">
        <v>0.70833333333333337</v>
      </c>
      <c r="AI749" s="4">
        <v>14.95</v>
      </c>
      <c r="AJ749">
        <v>0</v>
      </c>
      <c r="AK749">
        <v>0</v>
      </c>
      <c r="AL749" t="s">
        <v>79</v>
      </c>
      <c r="AM749" t="s">
        <v>80</v>
      </c>
      <c r="AO749" t="s">
        <v>81</v>
      </c>
      <c r="AP749" t="s">
        <v>69</v>
      </c>
      <c r="AQ749" t="s">
        <v>69</v>
      </c>
      <c r="AR749" t="s">
        <v>80</v>
      </c>
      <c r="AT749" t="s">
        <v>80</v>
      </c>
      <c r="AW749" t="s">
        <v>80</v>
      </c>
      <c r="AY749" t="s">
        <v>220</v>
      </c>
      <c r="AZ749" t="s">
        <v>220</v>
      </c>
      <c r="BA749" t="s">
        <v>90</v>
      </c>
      <c r="BB749">
        <v>75253</v>
      </c>
      <c r="BC749" t="s">
        <v>77</v>
      </c>
    </row>
    <row r="750" spans="1:56" x14ac:dyDescent="0.25">
      <c r="A750" t="s">
        <v>7070</v>
      </c>
      <c r="B750" s="1">
        <v>43403</v>
      </c>
      <c r="C750" t="s">
        <v>60</v>
      </c>
      <c r="D750" s="2">
        <v>43385.799166666664</v>
      </c>
      <c r="E750" t="s">
        <v>85</v>
      </c>
      <c r="H750" t="s">
        <v>7071</v>
      </c>
      <c r="J750" t="s">
        <v>7072</v>
      </c>
      <c r="L750" t="s">
        <v>7073</v>
      </c>
      <c r="M750" t="s">
        <v>303</v>
      </c>
      <c r="N750">
        <v>92677</v>
      </c>
      <c r="O750" t="s">
        <v>68</v>
      </c>
      <c r="P750" t="s">
        <v>7074</v>
      </c>
      <c r="Q750" t="s">
        <v>7075</v>
      </c>
      <c r="S750" t="s">
        <v>80</v>
      </c>
      <c r="U750" t="s">
        <v>108</v>
      </c>
      <c r="X750" t="s">
        <v>7076</v>
      </c>
      <c r="Y750" t="str">
        <f>"43-9061"</f>
        <v>43-9061</v>
      </c>
      <c r="Z750" t="s">
        <v>7077</v>
      </c>
      <c r="AA750">
        <v>511210</v>
      </c>
      <c r="AB750">
        <v>2</v>
      </c>
      <c r="AD750" t="s">
        <v>77</v>
      </c>
      <c r="AE750" t="s">
        <v>96</v>
      </c>
      <c r="AF750">
        <v>35</v>
      </c>
      <c r="AG750" s="3">
        <v>0.33333333333333331</v>
      </c>
      <c r="AH750" s="3">
        <v>0.70833333333333337</v>
      </c>
      <c r="AI750" s="4">
        <v>22.5</v>
      </c>
      <c r="AL750" t="s">
        <v>79</v>
      </c>
      <c r="AM750" t="s">
        <v>80</v>
      </c>
      <c r="AO750" t="s">
        <v>173</v>
      </c>
      <c r="AR750" t="s">
        <v>80</v>
      </c>
      <c r="AT750" t="s">
        <v>80</v>
      </c>
      <c r="AW750" t="s">
        <v>80</v>
      </c>
      <c r="AY750" t="s">
        <v>7073</v>
      </c>
      <c r="AZ750" t="s">
        <v>7074</v>
      </c>
      <c r="BA750" t="s">
        <v>303</v>
      </c>
      <c r="BB750">
        <v>92677</v>
      </c>
      <c r="BC750" t="s">
        <v>83</v>
      </c>
    </row>
    <row r="751" spans="1:56" x14ac:dyDescent="0.25">
      <c r="A751" t="s">
        <v>2180</v>
      </c>
      <c r="B751" s="1">
        <v>43430</v>
      </c>
      <c r="C751" t="s">
        <v>60</v>
      </c>
      <c r="D751" s="2">
        <v>43407.007106481484</v>
      </c>
      <c r="E751" t="s">
        <v>61</v>
      </c>
      <c r="F751" s="1">
        <v>43497</v>
      </c>
      <c r="G751" s="1">
        <v>43770</v>
      </c>
      <c r="H751" t="s">
        <v>2181</v>
      </c>
      <c r="I751" t="s">
        <v>2182</v>
      </c>
      <c r="J751" t="s">
        <v>2183</v>
      </c>
      <c r="L751" t="s">
        <v>2184</v>
      </c>
      <c r="M751" t="s">
        <v>119</v>
      </c>
      <c r="N751">
        <v>32034</v>
      </c>
      <c r="O751" t="s">
        <v>68</v>
      </c>
      <c r="Q751" t="s">
        <v>2185</v>
      </c>
      <c r="S751" t="s">
        <v>71</v>
      </c>
      <c r="T751" t="s">
        <v>315</v>
      </c>
      <c r="U751" t="s">
        <v>316</v>
      </c>
      <c r="V751" t="s">
        <v>317</v>
      </c>
      <c r="W751" t="s">
        <v>90</v>
      </c>
      <c r="X751" t="s">
        <v>2186</v>
      </c>
      <c r="Y751" t="str">
        <f>"35-9011"</f>
        <v>35-9011</v>
      </c>
      <c r="Z751" t="s">
        <v>2075</v>
      </c>
      <c r="AA751">
        <v>721110</v>
      </c>
      <c r="AB751">
        <v>16</v>
      </c>
      <c r="AC751">
        <v>16</v>
      </c>
      <c r="AD751" t="s">
        <v>77</v>
      </c>
      <c r="AE751" t="s">
        <v>96</v>
      </c>
      <c r="AF751">
        <v>35</v>
      </c>
      <c r="AG751" s="3">
        <v>0.22916666666666666</v>
      </c>
      <c r="AH751" s="3">
        <v>0.5625</v>
      </c>
      <c r="AI751" s="4">
        <v>10.8</v>
      </c>
      <c r="AJ751">
        <v>16.2</v>
      </c>
      <c r="AK751">
        <v>16.2</v>
      </c>
      <c r="AL751" t="s">
        <v>79</v>
      </c>
      <c r="AM751" t="s">
        <v>80</v>
      </c>
      <c r="AO751" t="s">
        <v>81</v>
      </c>
      <c r="AR751" t="s">
        <v>80</v>
      </c>
      <c r="AT751" t="s">
        <v>80</v>
      </c>
      <c r="AW751" t="s">
        <v>71</v>
      </c>
      <c r="AX751">
        <v>3</v>
      </c>
      <c r="AY751" t="s">
        <v>2184</v>
      </c>
      <c r="AZ751" t="s">
        <v>904</v>
      </c>
      <c r="BA751" t="s">
        <v>119</v>
      </c>
      <c r="BB751">
        <v>32034</v>
      </c>
      <c r="BC751" t="s">
        <v>83</v>
      </c>
    </row>
    <row r="752" spans="1:56" x14ac:dyDescent="0.25">
      <c r="A752" t="s">
        <v>1537</v>
      </c>
      <c r="B752" s="1">
        <v>43409</v>
      </c>
      <c r="C752" t="s">
        <v>60</v>
      </c>
      <c r="D752" s="2">
        <v>43385.475162037037</v>
      </c>
      <c r="E752" t="s">
        <v>61</v>
      </c>
      <c r="F752" s="1">
        <v>43475</v>
      </c>
      <c r="G752" s="1">
        <v>43779</v>
      </c>
      <c r="H752" t="s">
        <v>1538</v>
      </c>
      <c r="I752" t="s">
        <v>69</v>
      </c>
      <c r="J752" t="s">
        <v>1539</v>
      </c>
      <c r="K752" t="s">
        <v>1540</v>
      </c>
      <c r="L752" t="s">
        <v>1541</v>
      </c>
      <c r="M752" t="s">
        <v>119</v>
      </c>
      <c r="N752">
        <v>33534</v>
      </c>
      <c r="O752" t="s">
        <v>68</v>
      </c>
      <c r="Q752" t="s">
        <v>1542</v>
      </c>
      <c r="S752" t="s">
        <v>71</v>
      </c>
      <c r="T752" t="s">
        <v>207</v>
      </c>
      <c r="U752" t="s">
        <v>208</v>
      </c>
      <c r="V752" t="s">
        <v>209</v>
      </c>
      <c r="W752" t="s">
        <v>90</v>
      </c>
      <c r="X752" t="s">
        <v>307</v>
      </c>
      <c r="Y752" t="str">
        <f>"35-3022"</f>
        <v>35-3022</v>
      </c>
      <c r="Z752" t="s">
        <v>307</v>
      </c>
      <c r="AA752">
        <v>713990</v>
      </c>
      <c r="AB752">
        <v>16</v>
      </c>
      <c r="AC752">
        <v>16</v>
      </c>
      <c r="AD752" t="s">
        <v>77</v>
      </c>
      <c r="AE752" t="s">
        <v>78</v>
      </c>
      <c r="AF752">
        <v>40</v>
      </c>
      <c r="AG752" s="3">
        <v>0.54166666666666663</v>
      </c>
      <c r="AH752" s="3">
        <v>0.91666666666666663</v>
      </c>
      <c r="AI752" s="4">
        <v>344.8</v>
      </c>
      <c r="AJ752">
        <v>0</v>
      </c>
      <c r="AK752">
        <v>0</v>
      </c>
      <c r="AL752" t="s">
        <v>79</v>
      </c>
      <c r="AM752" t="s">
        <v>80</v>
      </c>
      <c r="AO752" t="s">
        <v>81</v>
      </c>
      <c r="AR752" t="s">
        <v>80</v>
      </c>
      <c r="AT752" t="s">
        <v>80</v>
      </c>
      <c r="AW752" t="s">
        <v>80</v>
      </c>
      <c r="AY752" t="s">
        <v>167</v>
      </c>
      <c r="AZ752" t="s">
        <v>168</v>
      </c>
      <c r="BA752" t="s">
        <v>119</v>
      </c>
      <c r="BB752">
        <v>33534</v>
      </c>
      <c r="BC752" t="s">
        <v>77</v>
      </c>
    </row>
    <row r="753" spans="1:55" x14ac:dyDescent="0.25">
      <c r="A753" t="s">
        <v>3693</v>
      </c>
      <c r="B753" s="1">
        <v>43441</v>
      </c>
      <c r="C753" t="s">
        <v>60</v>
      </c>
      <c r="D753" s="2">
        <v>43407.00953703704</v>
      </c>
      <c r="E753" t="s">
        <v>61</v>
      </c>
      <c r="F753" s="1">
        <v>43497</v>
      </c>
      <c r="G753" s="1">
        <v>43800</v>
      </c>
      <c r="H753" t="s">
        <v>3694</v>
      </c>
      <c r="J753" t="s">
        <v>3695</v>
      </c>
      <c r="L753" t="s">
        <v>3696</v>
      </c>
      <c r="M753" t="s">
        <v>90</v>
      </c>
      <c r="N753">
        <v>76034</v>
      </c>
      <c r="O753" t="s">
        <v>68</v>
      </c>
      <c r="Q753" t="s">
        <v>3697</v>
      </c>
      <c r="S753" t="s">
        <v>71</v>
      </c>
      <c r="T753" t="s">
        <v>1063</v>
      </c>
      <c r="U753" t="s">
        <v>1064</v>
      </c>
      <c r="V753" t="s">
        <v>1065</v>
      </c>
      <c r="W753" t="s">
        <v>90</v>
      </c>
      <c r="X753" t="s">
        <v>754</v>
      </c>
      <c r="Y753" t="str">
        <f>"37-3011"</f>
        <v>37-3011</v>
      </c>
      <c r="Z753" t="s">
        <v>454</v>
      </c>
      <c r="AA753">
        <v>561730</v>
      </c>
      <c r="AB753">
        <v>5</v>
      </c>
      <c r="AC753">
        <v>5</v>
      </c>
      <c r="AD753" t="s">
        <v>77</v>
      </c>
      <c r="AE753" t="s">
        <v>96</v>
      </c>
      <c r="AF753">
        <v>40</v>
      </c>
      <c r="AG753" s="3">
        <v>0.29166666666666669</v>
      </c>
      <c r="AH753" s="3">
        <v>0.64583333333333337</v>
      </c>
      <c r="AI753" s="4">
        <v>13.94</v>
      </c>
      <c r="AJ753">
        <v>20.91</v>
      </c>
      <c r="AL753" t="s">
        <v>79</v>
      </c>
      <c r="AM753" t="s">
        <v>80</v>
      </c>
      <c r="AO753" t="s">
        <v>81</v>
      </c>
      <c r="AR753" t="s">
        <v>80</v>
      </c>
      <c r="AT753" t="s">
        <v>80</v>
      </c>
      <c r="AW753" t="s">
        <v>80</v>
      </c>
      <c r="AY753" t="s">
        <v>3696</v>
      </c>
      <c r="AZ753" t="s">
        <v>559</v>
      </c>
      <c r="BA753" t="s">
        <v>90</v>
      </c>
      <c r="BB753">
        <v>76034</v>
      </c>
      <c r="BC753" t="s">
        <v>77</v>
      </c>
    </row>
    <row r="754" spans="1:55" x14ac:dyDescent="0.25">
      <c r="A754" t="s">
        <v>4502</v>
      </c>
      <c r="B754" s="1">
        <v>43437</v>
      </c>
      <c r="C754" t="s">
        <v>60</v>
      </c>
      <c r="D754" s="2">
        <v>43407.007488425923</v>
      </c>
      <c r="E754" t="s">
        <v>61</v>
      </c>
      <c r="F754" s="1">
        <v>43497</v>
      </c>
      <c r="G754" s="1">
        <v>43770</v>
      </c>
      <c r="H754" t="s">
        <v>2181</v>
      </c>
      <c r="I754" t="s">
        <v>2182</v>
      </c>
      <c r="J754" t="s">
        <v>2183</v>
      </c>
      <c r="L754" t="s">
        <v>2184</v>
      </c>
      <c r="M754" t="s">
        <v>119</v>
      </c>
      <c r="N754">
        <v>32034</v>
      </c>
      <c r="O754" t="s">
        <v>68</v>
      </c>
      <c r="Q754" t="s">
        <v>2185</v>
      </c>
      <c r="S754" t="s">
        <v>71</v>
      </c>
      <c r="T754" t="s">
        <v>315</v>
      </c>
      <c r="U754" t="s">
        <v>316</v>
      </c>
      <c r="V754" t="s">
        <v>317</v>
      </c>
      <c r="W754" t="s">
        <v>90</v>
      </c>
      <c r="X754" t="s">
        <v>366</v>
      </c>
      <c r="Y754" t="str">
        <f>"35-3031"</f>
        <v>35-3031</v>
      </c>
      <c r="Z754" t="s">
        <v>367</v>
      </c>
      <c r="AA754">
        <v>721110</v>
      </c>
      <c r="AB754">
        <v>27</v>
      </c>
      <c r="AC754">
        <v>27</v>
      </c>
      <c r="AD754" t="s">
        <v>77</v>
      </c>
      <c r="AE754" t="s">
        <v>96</v>
      </c>
      <c r="AF754">
        <v>35</v>
      </c>
      <c r="AG754" s="3">
        <v>0.22916666666666666</v>
      </c>
      <c r="AH754" s="3">
        <v>0.5625</v>
      </c>
      <c r="AI754" s="5">
        <v>13</v>
      </c>
      <c r="AJ754">
        <v>19.5</v>
      </c>
      <c r="AK754">
        <v>19.5</v>
      </c>
      <c r="AL754" t="s">
        <v>79</v>
      </c>
      <c r="AM754" t="s">
        <v>80</v>
      </c>
      <c r="AO754" t="s">
        <v>81</v>
      </c>
      <c r="AR754" t="s">
        <v>80</v>
      </c>
      <c r="AT754" t="s">
        <v>80</v>
      </c>
      <c r="AW754" t="s">
        <v>71</v>
      </c>
      <c r="AX754">
        <v>3</v>
      </c>
      <c r="AY754" t="s">
        <v>2184</v>
      </c>
      <c r="AZ754" t="s">
        <v>904</v>
      </c>
      <c r="BA754" t="s">
        <v>119</v>
      </c>
      <c r="BB754">
        <v>32034</v>
      </c>
      <c r="BC754" t="s">
        <v>83</v>
      </c>
    </row>
    <row r="755" spans="1:55" x14ac:dyDescent="0.25">
      <c r="A755" t="s">
        <v>6840</v>
      </c>
      <c r="B755" s="1">
        <v>43411</v>
      </c>
      <c r="C755" t="s">
        <v>60</v>
      </c>
      <c r="D755" s="2">
        <v>43390.537291666667</v>
      </c>
      <c r="E755" t="s">
        <v>61</v>
      </c>
      <c r="F755" s="1">
        <v>43466</v>
      </c>
      <c r="G755" s="1">
        <v>43770</v>
      </c>
      <c r="H755" t="s">
        <v>6841</v>
      </c>
      <c r="I755" t="s">
        <v>69</v>
      </c>
      <c r="J755" t="s">
        <v>6842</v>
      </c>
      <c r="K755" t="s">
        <v>6843</v>
      </c>
      <c r="L755" t="s">
        <v>1541</v>
      </c>
      <c r="M755" t="s">
        <v>119</v>
      </c>
      <c r="N755">
        <v>33534</v>
      </c>
      <c r="O755" t="s">
        <v>68</v>
      </c>
      <c r="P755" t="s">
        <v>69</v>
      </c>
      <c r="Q755" t="s">
        <v>6844</v>
      </c>
      <c r="S755" t="s">
        <v>71</v>
      </c>
      <c r="T755" t="s">
        <v>207</v>
      </c>
      <c r="U755" t="s">
        <v>208</v>
      </c>
      <c r="V755" t="s">
        <v>209</v>
      </c>
      <c r="W755" t="s">
        <v>90</v>
      </c>
      <c r="X755" t="s">
        <v>166</v>
      </c>
      <c r="Y755" t="str">
        <f>"39-3091"</f>
        <v>39-3091</v>
      </c>
      <c r="Z755" t="s">
        <v>166</v>
      </c>
      <c r="AA755">
        <v>713990</v>
      </c>
      <c r="AB755">
        <v>14</v>
      </c>
      <c r="AC755">
        <v>14</v>
      </c>
      <c r="AD755" t="s">
        <v>77</v>
      </c>
      <c r="AE755" t="s">
        <v>78</v>
      </c>
      <c r="AF755">
        <v>40</v>
      </c>
      <c r="AG755" s="3">
        <v>0.54166666666666663</v>
      </c>
      <c r="AH755" s="3">
        <v>0.91666666666666663</v>
      </c>
      <c r="AI755" s="4">
        <v>362.8</v>
      </c>
      <c r="AJ755">
        <v>0</v>
      </c>
      <c r="AK755">
        <v>0</v>
      </c>
      <c r="AL755" t="s">
        <v>79</v>
      </c>
      <c r="AM755" t="s">
        <v>80</v>
      </c>
      <c r="AO755" t="s">
        <v>81</v>
      </c>
      <c r="AR755" t="s">
        <v>80</v>
      </c>
      <c r="AT755" t="s">
        <v>80</v>
      </c>
      <c r="AW755" t="s">
        <v>80</v>
      </c>
      <c r="AY755" t="s">
        <v>167</v>
      </c>
      <c r="AZ755" t="s">
        <v>168</v>
      </c>
      <c r="BA755" t="s">
        <v>119</v>
      </c>
      <c r="BB755">
        <v>33534</v>
      </c>
      <c r="BC755" t="s">
        <v>77</v>
      </c>
    </row>
    <row r="756" spans="1:55" x14ac:dyDescent="0.25">
      <c r="A756" t="s">
        <v>5251</v>
      </c>
      <c r="B756" s="1">
        <v>43419</v>
      </c>
      <c r="C756" t="s">
        <v>60</v>
      </c>
      <c r="D756" s="2">
        <v>43395.490844907406</v>
      </c>
      <c r="E756" t="s">
        <v>61</v>
      </c>
      <c r="F756" s="1">
        <v>43480</v>
      </c>
      <c r="G756" s="1">
        <v>43752</v>
      </c>
      <c r="H756" t="s">
        <v>5252</v>
      </c>
      <c r="J756" t="s">
        <v>5253</v>
      </c>
      <c r="L756" t="s">
        <v>3017</v>
      </c>
      <c r="M756" t="s">
        <v>303</v>
      </c>
      <c r="N756">
        <v>94025</v>
      </c>
      <c r="O756" t="s">
        <v>68</v>
      </c>
      <c r="Q756" t="s">
        <v>5254</v>
      </c>
      <c r="S756" t="s">
        <v>71</v>
      </c>
      <c r="T756" t="s">
        <v>601</v>
      </c>
      <c r="U756" t="s">
        <v>602</v>
      </c>
      <c r="V756" t="s">
        <v>603</v>
      </c>
      <c r="W756" t="s">
        <v>303</v>
      </c>
      <c r="X756" t="s">
        <v>604</v>
      </c>
      <c r="Y756" t="str">
        <f>"39-2021"</f>
        <v>39-2021</v>
      </c>
      <c r="Z756" t="s">
        <v>338</v>
      </c>
      <c r="AA756">
        <v>711219</v>
      </c>
      <c r="AB756">
        <v>1</v>
      </c>
      <c r="AC756">
        <v>1</v>
      </c>
      <c r="AD756" t="s">
        <v>77</v>
      </c>
      <c r="AE756" t="s">
        <v>78</v>
      </c>
      <c r="AF756">
        <v>40</v>
      </c>
      <c r="AG756" s="3">
        <v>0.22916666666666666</v>
      </c>
      <c r="AH756" s="3">
        <v>0.66666666666666663</v>
      </c>
      <c r="AI756" s="4">
        <v>15.87</v>
      </c>
      <c r="AJ756">
        <v>23.81</v>
      </c>
      <c r="AL756" t="s">
        <v>79</v>
      </c>
      <c r="AM756" t="s">
        <v>80</v>
      </c>
      <c r="AO756" t="s">
        <v>81</v>
      </c>
      <c r="AP756" t="s">
        <v>69</v>
      </c>
      <c r="AQ756" t="s">
        <v>69</v>
      </c>
      <c r="AR756" t="s">
        <v>80</v>
      </c>
      <c r="AT756" t="s">
        <v>80</v>
      </c>
      <c r="AW756" t="s">
        <v>71</v>
      </c>
      <c r="AX756">
        <v>3</v>
      </c>
      <c r="AY756" t="s">
        <v>5255</v>
      </c>
      <c r="AZ756" t="s">
        <v>3018</v>
      </c>
      <c r="BA756" t="s">
        <v>303</v>
      </c>
      <c r="BB756">
        <v>94062</v>
      </c>
      <c r="BC756" t="s">
        <v>77</v>
      </c>
    </row>
    <row r="757" spans="1:55" x14ac:dyDescent="0.25">
      <c r="A757" t="s">
        <v>7172</v>
      </c>
      <c r="B757" s="1">
        <v>43430</v>
      </c>
      <c r="C757" t="s">
        <v>60</v>
      </c>
      <c r="D757" s="2">
        <v>43407.007905092592</v>
      </c>
      <c r="E757" t="s">
        <v>61</v>
      </c>
      <c r="F757" s="1">
        <v>43497</v>
      </c>
      <c r="G757" s="1">
        <v>43770</v>
      </c>
      <c r="H757" t="s">
        <v>2181</v>
      </c>
      <c r="I757" t="s">
        <v>2182</v>
      </c>
      <c r="J757" t="s">
        <v>2183</v>
      </c>
      <c r="L757" t="s">
        <v>2184</v>
      </c>
      <c r="M757" t="s">
        <v>119</v>
      </c>
      <c r="N757">
        <v>32034</v>
      </c>
      <c r="O757" t="s">
        <v>68</v>
      </c>
      <c r="Q757" t="s">
        <v>2185</v>
      </c>
      <c r="S757" t="s">
        <v>71</v>
      </c>
      <c r="T757" t="s">
        <v>315</v>
      </c>
      <c r="U757" t="s">
        <v>316</v>
      </c>
      <c r="V757" t="s">
        <v>317</v>
      </c>
      <c r="W757" t="s">
        <v>90</v>
      </c>
      <c r="X757" t="s">
        <v>3098</v>
      </c>
      <c r="Y757" t="str">
        <f>"37-2012"</f>
        <v>37-2012</v>
      </c>
      <c r="Z757" t="s">
        <v>268</v>
      </c>
      <c r="AA757">
        <v>721110</v>
      </c>
      <c r="AB757">
        <v>31</v>
      </c>
      <c r="AC757">
        <v>31</v>
      </c>
      <c r="AD757" t="s">
        <v>77</v>
      </c>
      <c r="AE757" t="s">
        <v>96</v>
      </c>
      <c r="AF757">
        <v>35</v>
      </c>
      <c r="AG757" s="3">
        <v>0.33333333333333331</v>
      </c>
      <c r="AH757" s="3">
        <v>0.66666666666666663</v>
      </c>
      <c r="AI757" s="4">
        <v>10.31</v>
      </c>
      <c r="AJ757">
        <v>15.47</v>
      </c>
      <c r="AK757">
        <v>15.47</v>
      </c>
      <c r="AL757" t="s">
        <v>79</v>
      </c>
      <c r="AM757" t="s">
        <v>80</v>
      </c>
      <c r="AO757" t="s">
        <v>81</v>
      </c>
      <c r="AR757" t="s">
        <v>80</v>
      </c>
      <c r="AT757" t="s">
        <v>80</v>
      </c>
      <c r="AW757" t="s">
        <v>71</v>
      </c>
      <c r="AX757">
        <v>3</v>
      </c>
      <c r="AY757" t="s">
        <v>2184</v>
      </c>
      <c r="AZ757" t="s">
        <v>904</v>
      </c>
      <c r="BA757" t="s">
        <v>119</v>
      </c>
      <c r="BB757">
        <v>32034</v>
      </c>
      <c r="BC757" t="s">
        <v>83</v>
      </c>
    </row>
    <row r="758" spans="1:55" x14ac:dyDescent="0.25">
      <c r="A758" t="s">
        <v>8369</v>
      </c>
      <c r="B758" s="1">
        <v>43453</v>
      </c>
      <c r="C758" t="s">
        <v>60</v>
      </c>
      <c r="D758" s="2">
        <v>43407.322824074072</v>
      </c>
      <c r="E758" t="s">
        <v>757</v>
      </c>
      <c r="F758" s="1">
        <v>43497</v>
      </c>
      <c r="G758" s="1">
        <v>43771</v>
      </c>
      <c r="H758" t="s">
        <v>8370</v>
      </c>
      <c r="J758" t="s">
        <v>3356</v>
      </c>
      <c r="L758" t="s">
        <v>3357</v>
      </c>
      <c r="M758" t="s">
        <v>180</v>
      </c>
      <c r="N758">
        <v>19462</v>
      </c>
      <c r="O758" t="s">
        <v>68</v>
      </c>
      <c r="Q758" t="s">
        <v>3358</v>
      </c>
      <c r="S758" t="s">
        <v>71</v>
      </c>
      <c r="T758" t="s">
        <v>899</v>
      </c>
      <c r="U758" t="s">
        <v>3359</v>
      </c>
      <c r="V758" t="s">
        <v>3360</v>
      </c>
      <c r="W758" t="s">
        <v>336</v>
      </c>
      <c r="X758" t="s">
        <v>754</v>
      </c>
      <c r="Y758" t="str">
        <f>"37-3011"</f>
        <v>37-3011</v>
      </c>
      <c r="Z758" t="s">
        <v>454</v>
      </c>
      <c r="AA758">
        <v>561730</v>
      </c>
      <c r="AB758">
        <v>5</v>
      </c>
      <c r="AC758">
        <v>5</v>
      </c>
      <c r="AD758" t="s">
        <v>77</v>
      </c>
      <c r="AE758" t="s">
        <v>96</v>
      </c>
      <c r="AF758">
        <v>40</v>
      </c>
      <c r="AG758" s="3">
        <v>0.29166666666666669</v>
      </c>
      <c r="AH758" s="3">
        <v>0.64583333333333337</v>
      </c>
      <c r="AI758" s="4">
        <v>14.12</v>
      </c>
      <c r="AJ758">
        <v>21.18</v>
      </c>
      <c r="AL758" t="s">
        <v>79</v>
      </c>
      <c r="AM758" t="s">
        <v>80</v>
      </c>
      <c r="AO758" t="s">
        <v>81</v>
      </c>
      <c r="AR758" t="s">
        <v>80</v>
      </c>
      <c r="AT758" t="s">
        <v>80</v>
      </c>
      <c r="AW758" t="s">
        <v>80</v>
      </c>
      <c r="AY758" t="s">
        <v>8371</v>
      </c>
      <c r="AZ758" t="s">
        <v>8372</v>
      </c>
      <c r="BA758" t="s">
        <v>119</v>
      </c>
      <c r="BB758">
        <v>33033</v>
      </c>
      <c r="BC758" t="s">
        <v>77</v>
      </c>
    </row>
    <row r="759" spans="1:55" x14ac:dyDescent="0.25">
      <c r="A759" t="s">
        <v>7032</v>
      </c>
      <c r="B759" s="1">
        <v>43411</v>
      </c>
      <c r="C759" t="s">
        <v>60</v>
      </c>
      <c r="D759" s="2">
        <v>43389.358425925922</v>
      </c>
      <c r="E759" t="s">
        <v>61</v>
      </c>
      <c r="F759" s="1">
        <v>43479</v>
      </c>
      <c r="G759" s="1">
        <v>43766</v>
      </c>
      <c r="H759" t="s">
        <v>7033</v>
      </c>
      <c r="I759" t="s">
        <v>7034</v>
      </c>
      <c r="J759" t="s">
        <v>7035</v>
      </c>
      <c r="K759" t="s">
        <v>7036</v>
      </c>
      <c r="L759" t="s">
        <v>7037</v>
      </c>
      <c r="M759" t="s">
        <v>90</v>
      </c>
      <c r="N759">
        <v>76640</v>
      </c>
      <c r="O759" t="s">
        <v>68</v>
      </c>
      <c r="P759" t="s">
        <v>69</v>
      </c>
      <c r="Q759" t="s">
        <v>7038</v>
      </c>
      <c r="S759" t="s">
        <v>71</v>
      </c>
      <c r="T759" t="s">
        <v>207</v>
      </c>
      <c r="U759" t="s">
        <v>208</v>
      </c>
      <c r="V759" t="s">
        <v>209</v>
      </c>
      <c r="W759" t="s">
        <v>90</v>
      </c>
      <c r="X759" t="s">
        <v>210</v>
      </c>
      <c r="Y759" t="str">
        <f>"39-3091"</f>
        <v>39-3091</v>
      </c>
      <c r="Z759" t="s">
        <v>166</v>
      </c>
      <c r="AA759">
        <v>713990</v>
      </c>
      <c r="AB759">
        <v>45</v>
      </c>
      <c r="AC759">
        <v>45</v>
      </c>
      <c r="AD759" t="s">
        <v>77</v>
      </c>
      <c r="AE759" t="s">
        <v>78</v>
      </c>
      <c r="AF759">
        <v>40</v>
      </c>
      <c r="AG759" s="3">
        <v>0.54166666666666663</v>
      </c>
      <c r="AH759" s="3">
        <v>0.91666666666666663</v>
      </c>
      <c r="AI759" s="4">
        <v>341.6</v>
      </c>
      <c r="AL759" t="s">
        <v>79</v>
      </c>
      <c r="AM759" t="s">
        <v>80</v>
      </c>
      <c r="AO759" t="s">
        <v>81</v>
      </c>
      <c r="AR759" t="s">
        <v>80</v>
      </c>
      <c r="AT759" t="s">
        <v>80</v>
      </c>
      <c r="AW759" t="s">
        <v>80</v>
      </c>
      <c r="AY759" t="s">
        <v>7039</v>
      </c>
      <c r="AZ759" t="s">
        <v>7040</v>
      </c>
      <c r="BA759" t="s">
        <v>90</v>
      </c>
      <c r="BB759">
        <v>78363</v>
      </c>
      <c r="BC759" t="s">
        <v>77</v>
      </c>
    </row>
    <row r="760" spans="1:55" x14ac:dyDescent="0.25">
      <c r="A760" t="s">
        <v>5009</v>
      </c>
      <c r="B760" s="1">
        <v>43412</v>
      </c>
      <c r="C760" t="s">
        <v>60</v>
      </c>
      <c r="D760" s="2">
        <v>43390.002974537034</v>
      </c>
      <c r="E760" t="s">
        <v>61</v>
      </c>
      <c r="F760" s="1">
        <v>43480</v>
      </c>
      <c r="G760" s="1">
        <v>43784</v>
      </c>
      <c r="H760" t="s">
        <v>1414</v>
      </c>
      <c r="I760" t="s">
        <v>1415</v>
      </c>
      <c r="J760" t="s">
        <v>5010</v>
      </c>
      <c r="L760" t="s">
        <v>1233</v>
      </c>
      <c r="M760" t="s">
        <v>409</v>
      </c>
      <c r="N760">
        <v>36804</v>
      </c>
      <c r="O760" t="s">
        <v>68</v>
      </c>
      <c r="Q760" t="s">
        <v>1419</v>
      </c>
      <c r="S760" t="s">
        <v>71</v>
      </c>
      <c r="T760" t="s">
        <v>770</v>
      </c>
      <c r="U760" t="s">
        <v>771</v>
      </c>
      <c r="V760" t="s">
        <v>772</v>
      </c>
      <c r="W760" t="s">
        <v>773</v>
      </c>
      <c r="X760" t="s">
        <v>754</v>
      </c>
      <c r="Y760" t="str">
        <f>"37-3011"</f>
        <v>37-3011</v>
      </c>
      <c r="Z760" t="s">
        <v>454</v>
      </c>
      <c r="AA760">
        <v>561730</v>
      </c>
      <c r="AB760">
        <v>8</v>
      </c>
      <c r="AC760">
        <v>8</v>
      </c>
      <c r="AD760" t="s">
        <v>77</v>
      </c>
      <c r="AE760" t="s">
        <v>78</v>
      </c>
      <c r="AF760">
        <v>40</v>
      </c>
      <c r="AG760" s="3">
        <v>0.29166666666666669</v>
      </c>
      <c r="AH760" s="3">
        <v>0.66666666666666663</v>
      </c>
      <c r="AI760" s="4">
        <v>13.06</v>
      </c>
      <c r="AJ760">
        <v>19.59</v>
      </c>
      <c r="AL760" t="s">
        <v>79</v>
      </c>
      <c r="AM760" t="s">
        <v>80</v>
      </c>
      <c r="AO760" t="s">
        <v>81</v>
      </c>
      <c r="AP760" t="s">
        <v>104</v>
      </c>
      <c r="AQ760" t="s">
        <v>104</v>
      </c>
      <c r="AR760" t="s">
        <v>80</v>
      </c>
      <c r="AT760" t="s">
        <v>80</v>
      </c>
      <c r="AW760" t="s">
        <v>80</v>
      </c>
      <c r="AY760" t="s">
        <v>1233</v>
      </c>
      <c r="AZ760" t="s">
        <v>1236</v>
      </c>
      <c r="BA760" t="s">
        <v>409</v>
      </c>
      <c r="BB760">
        <v>36804</v>
      </c>
      <c r="BC760" t="s">
        <v>77</v>
      </c>
    </row>
    <row r="761" spans="1:55" x14ac:dyDescent="0.25">
      <c r="A761" t="s">
        <v>2266</v>
      </c>
      <c r="B761" s="1">
        <v>43433</v>
      </c>
      <c r="C761" t="s">
        <v>60</v>
      </c>
      <c r="D761" s="2">
        <v>43407.004826388889</v>
      </c>
      <c r="E761" t="s">
        <v>85</v>
      </c>
      <c r="H761" t="s">
        <v>2267</v>
      </c>
      <c r="J761" t="s">
        <v>2268</v>
      </c>
      <c r="L761" t="s">
        <v>2269</v>
      </c>
      <c r="M761" t="s">
        <v>139</v>
      </c>
      <c r="N761">
        <v>28466</v>
      </c>
      <c r="O761" t="s">
        <v>68</v>
      </c>
      <c r="Q761" t="s">
        <v>2270</v>
      </c>
      <c r="S761" t="s">
        <v>71</v>
      </c>
      <c r="T761" t="s">
        <v>250</v>
      </c>
      <c r="U761" t="s">
        <v>251</v>
      </c>
      <c r="V761" t="s">
        <v>252</v>
      </c>
      <c r="W761" t="s">
        <v>253</v>
      </c>
      <c r="X761" t="s">
        <v>514</v>
      </c>
      <c r="Y761" t="str">
        <f>"35-2021"</f>
        <v>35-2021</v>
      </c>
      <c r="Z761" t="s">
        <v>548</v>
      </c>
      <c r="AA761">
        <v>722110</v>
      </c>
      <c r="AB761">
        <v>5</v>
      </c>
      <c r="AD761" t="s">
        <v>77</v>
      </c>
      <c r="AE761" t="s">
        <v>96</v>
      </c>
      <c r="AF761">
        <v>40</v>
      </c>
      <c r="AG761" s="3">
        <v>0.375</v>
      </c>
      <c r="AH761" s="3">
        <v>0.91666666666666663</v>
      </c>
      <c r="AI761" s="4">
        <v>9.7100000000000009</v>
      </c>
      <c r="AJ761">
        <v>14.57</v>
      </c>
      <c r="AK761">
        <v>19.5</v>
      </c>
      <c r="AL761" t="s">
        <v>79</v>
      </c>
      <c r="AM761" t="s">
        <v>80</v>
      </c>
      <c r="AO761" t="s">
        <v>81</v>
      </c>
      <c r="AR761" t="s">
        <v>80</v>
      </c>
      <c r="AT761" t="s">
        <v>80</v>
      </c>
      <c r="AW761" t="s">
        <v>80</v>
      </c>
      <c r="AY761" t="s">
        <v>2269</v>
      </c>
      <c r="AZ761" t="s">
        <v>2271</v>
      </c>
      <c r="BA761" t="s">
        <v>139</v>
      </c>
      <c r="BB761">
        <v>28466</v>
      </c>
      <c r="BC761" t="s">
        <v>83</v>
      </c>
    </row>
    <row r="762" spans="1:55" x14ac:dyDescent="0.25">
      <c r="A762" t="s">
        <v>1633</v>
      </c>
      <c r="B762" s="1">
        <v>43405</v>
      </c>
      <c r="C762" t="s">
        <v>60</v>
      </c>
      <c r="D762" s="2">
        <v>43397.232199074075</v>
      </c>
      <c r="E762" t="s">
        <v>350</v>
      </c>
      <c r="H762" t="s">
        <v>685</v>
      </c>
      <c r="J762" t="s">
        <v>686</v>
      </c>
      <c r="L762" t="s">
        <v>687</v>
      </c>
      <c r="M762" t="s">
        <v>119</v>
      </c>
      <c r="N762">
        <v>34746</v>
      </c>
      <c r="O762" t="s">
        <v>68</v>
      </c>
      <c r="Q762" t="s">
        <v>688</v>
      </c>
      <c r="S762" t="s">
        <v>80</v>
      </c>
      <c r="U762" t="s">
        <v>108</v>
      </c>
      <c r="X762" t="s">
        <v>461</v>
      </c>
      <c r="Y762" t="str">
        <f>"39-9011"</f>
        <v>39-9011</v>
      </c>
      <c r="Z762" t="s">
        <v>462</v>
      </c>
      <c r="AA762">
        <v>814110</v>
      </c>
      <c r="AB762">
        <v>1</v>
      </c>
      <c r="AD762" t="s">
        <v>77</v>
      </c>
      <c r="AE762" t="s">
        <v>438</v>
      </c>
      <c r="AF762">
        <v>40</v>
      </c>
      <c r="AG762" s="3">
        <v>0.375</v>
      </c>
      <c r="AH762" s="3">
        <v>0.70833333333333337</v>
      </c>
      <c r="AI762" s="5">
        <v>10</v>
      </c>
      <c r="AJ762">
        <v>15</v>
      </c>
      <c r="AK762">
        <v>18</v>
      </c>
      <c r="AM762" t="s">
        <v>80</v>
      </c>
      <c r="AO762" t="s">
        <v>690</v>
      </c>
      <c r="AQ762" t="s">
        <v>691</v>
      </c>
      <c r="AR762" t="s">
        <v>80</v>
      </c>
      <c r="AT762" t="s">
        <v>71</v>
      </c>
      <c r="AU762">
        <v>12</v>
      </c>
      <c r="AV762" t="s">
        <v>1634</v>
      </c>
      <c r="AW762" t="s">
        <v>71</v>
      </c>
      <c r="AX762">
        <v>10</v>
      </c>
      <c r="AY762" t="s">
        <v>693</v>
      </c>
      <c r="AZ762" t="s">
        <v>1635</v>
      </c>
      <c r="BA762" t="s">
        <v>119</v>
      </c>
      <c r="BB762">
        <v>34746</v>
      </c>
      <c r="BC762" t="s">
        <v>83</v>
      </c>
    </row>
    <row r="763" spans="1:55" x14ac:dyDescent="0.25">
      <c r="A763" t="s">
        <v>1997</v>
      </c>
      <c r="B763" s="1">
        <v>43452</v>
      </c>
      <c r="C763" t="s">
        <v>60</v>
      </c>
      <c r="D763" s="2">
        <v>43388.648425925923</v>
      </c>
      <c r="E763" t="s">
        <v>115</v>
      </c>
      <c r="H763" t="s">
        <v>1998</v>
      </c>
      <c r="I763" t="s">
        <v>1999</v>
      </c>
      <c r="J763" t="s">
        <v>2000</v>
      </c>
      <c r="K763">
        <v>143</v>
      </c>
      <c r="L763" t="s">
        <v>2001</v>
      </c>
      <c r="M763" t="s">
        <v>90</v>
      </c>
      <c r="N763">
        <v>76001</v>
      </c>
      <c r="O763" t="s">
        <v>68</v>
      </c>
      <c r="Q763" t="s">
        <v>2002</v>
      </c>
      <c r="S763" t="s">
        <v>80</v>
      </c>
      <c r="U763" t="s">
        <v>108</v>
      </c>
      <c r="X763" t="s">
        <v>2003</v>
      </c>
      <c r="Y763" t="str">
        <f>"35-1012"</f>
        <v>35-1012</v>
      </c>
      <c r="Z763" t="s">
        <v>527</v>
      </c>
      <c r="AA763">
        <v>7221</v>
      </c>
      <c r="AB763">
        <v>1</v>
      </c>
      <c r="AD763" t="s">
        <v>77</v>
      </c>
      <c r="AE763" t="s">
        <v>438</v>
      </c>
      <c r="AF763">
        <v>35</v>
      </c>
      <c r="AG763" s="3">
        <v>0.5</v>
      </c>
      <c r="AH763" s="3">
        <v>0.8125</v>
      </c>
      <c r="AI763" s="4">
        <v>17.5</v>
      </c>
      <c r="AL763" t="s">
        <v>79</v>
      </c>
      <c r="AM763" t="s">
        <v>80</v>
      </c>
      <c r="AO763" t="s">
        <v>173</v>
      </c>
      <c r="AR763" t="s">
        <v>80</v>
      </c>
      <c r="AT763" t="s">
        <v>80</v>
      </c>
      <c r="AW763" t="s">
        <v>80</v>
      </c>
      <c r="AY763" t="s">
        <v>586</v>
      </c>
      <c r="AZ763" t="s">
        <v>559</v>
      </c>
      <c r="BA763" t="s">
        <v>90</v>
      </c>
      <c r="BB763">
        <v>76001</v>
      </c>
      <c r="BC763" t="s">
        <v>83</v>
      </c>
    </row>
    <row r="764" spans="1:55" x14ac:dyDescent="0.25">
      <c r="A764" t="s">
        <v>4452</v>
      </c>
      <c r="B764" s="1">
        <v>43434</v>
      </c>
      <c r="C764" t="s">
        <v>60</v>
      </c>
      <c r="D764" s="2">
        <v>43407.000902777778</v>
      </c>
      <c r="E764" t="s">
        <v>61</v>
      </c>
      <c r="F764" s="1">
        <v>43497</v>
      </c>
      <c r="G764" s="1">
        <v>43784</v>
      </c>
      <c r="H764" t="s">
        <v>4453</v>
      </c>
      <c r="J764" t="s">
        <v>4454</v>
      </c>
      <c r="L764" t="s">
        <v>4455</v>
      </c>
      <c r="M764" t="s">
        <v>354</v>
      </c>
      <c r="N764">
        <v>74075</v>
      </c>
      <c r="O764" t="s">
        <v>68</v>
      </c>
      <c r="Q764" t="s">
        <v>4456</v>
      </c>
      <c r="S764" t="s">
        <v>80</v>
      </c>
      <c r="U764" t="s">
        <v>108</v>
      </c>
      <c r="X764" t="s">
        <v>4457</v>
      </c>
      <c r="Y764" t="str">
        <f>"37-3011"</f>
        <v>37-3011</v>
      </c>
      <c r="Z764" t="s">
        <v>454</v>
      </c>
      <c r="AA764">
        <v>561730</v>
      </c>
      <c r="AB764">
        <v>7</v>
      </c>
      <c r="AC764">
        <v>7</v>
      </c>
      <c r="AD764" t="s">
        <v>77</v>
      </c>
      <c r="AE764" t="s">
        <v>78</v>
      </c>
      <c r="AF764">
        <v>40</v>
      </c>
      <c r="AG764" s="3">
        <v>0.3125</v>
      </c>
      <c r="AH764" s="3">
        <v>0.70833333333333337</v>
      </c>
      <c r="AI764" s="4">
        <v>11.9</v>
      </c>
      <c r="AJ764">
        <v>17.850000000000001</v>
      </c>
      <c r="AK764">
        <v>17.850000000000001</v>
      </c>
      <c r="AL764" t="s">
        <v>79</v>
      </c>
      <c r="AM764" t="s">
        <v>80</v>
      </c>
      <c r="AO764" t="s">
        <v>81</v>
      </c>
      <c r="AR764" t="s">
        <v>80</v>
      </c>
      <c r="AT764" t="s">
        <v>80</v>
      </c>
      <c r="AW764" t="s">
        <v>80</v>
      </c>
      <c r="AY764" t="s">
        <v>4455</v>
      </c>
      <c r="AZ764" t="s">
        <v>4458</v>
      </c>
      <c r="BA764" t="s">
        <v>354</v>
      </c>
      <c r="BB764">
        <v>74075</v>
      </c>
      <c r="BC764" t="s">
        <v>77</v>
      </c>
    </row>
    <row r="765" spans="1:55" x14ac:dyDescent="0.25">
      <c r="A765" t="s">
        <v>6202</v>
      </c>
      <c r="B765" s="1">
        <v>43411</v>
      </c>
      <c r="C765" t="s">
        <v>60</v>
      </c>
      <c r="D765" s="2">
        <v>43390.003819444442</v>
      </c>
      <c r="E765" t="s">
        <v>61</v>
      </c>
      <c r="F765" s="1">
        <v>43480</v>
      </c>
      <c r="G765" s="1">
        <v>43784</v>
      </c>
      <c r="H765" t="s">
        <v>1414</v>
      </c>
      <c r="I765" t="s">
        <v>1415</v>
      </c>
      <c r="J765" t="s">
        <v>1416</v>
      </c>
      <c r="K765" t="s">
        <v>1417</v>
      </c>
      <c r="L765" t="s">
        <v>1418</v>
      </c>
      <c r="M765" t="s">
        <v>119</v>
      </c>
      <c r="N765">
        <v>32439</v>
      </c>
      <c r="O765" t="s">
        <v>68</v>
      </c>
      <c r="Q765" t="s">
        <v>1419</v>
      </c>
      <c r="S765" t="s">
        <v>71</v>
      </c>
      <c r="T765" t="s">
        <v>770</v>
      </c>
      <c r="U765" t="s">
        <v>771</v>
      </c>
      <c r="V765" t="s">
        <v>1189</v>
      </c>
      <c r="W765" t="s">
        <v>773</v>
      </c>
      <c r="X765" t="s">
        <v>754</v>
      </c>
      <c r="Y765" t="str">
        <f>"37-3011"</f>
        <v>37-3011</v>
      </c>
      <c r="Z765" t="s">
        <v>454</v>
      </c>
      <c r="AA765">
        <v>561730</v>
      </c>
      <c r="AB765">
        <v>20</v>
      </c>
      <c r="AC765">
        <v>20</v>
      </c>
      <c r="AD765" t="s">
        <v>77</v>
      </c>
      <c r="AE765" t="s">
        <v>78</v>
      </c>
      <c r="AF765">
        <v>40</v>
      </c>
      <c r="AG765" s="3">
        <v>0.29166666666666669</v>
      </c>
      <c r="AH765" s="3">
        <v>0.66666666666666663</v>
      </c>
      <c r="AI765" s="4">
        <v>14.63</v>
      </c>
      <c r="AJ765">
        <v>21.95</v>
      </c>
      <c r="AK765">
        <v>0</v>
      </c>
      <c r="AL765" t="s">
        <v>79</v>
      </c>
      <c r="AM765" t="s">
        <v>80</v>
      </c>
      <c r="AO765" t="s">
        <v>81</v>
      </c>
      <c r="AP765" t="s">
        <v>104</v>
      </c>
      <c r="AQ765" t="s">
        <v>104</v>
      </c>
      <c r="AR765" t="s">
        <v>80</v>
      </c>
      <c r="AT765" t="s">
        <v>80</v>
      </c>
      <c r="AW765" t="s">
        <v>80</v>
      </c>
      <c r="AY765" t="s">
        <v>1418</v>
      </c>
      <c r="AZ765" t="s">
        <v>1420</v>
      </c>
      <c r="BA765" t="s">
        <v>119</v>
      </c>
      <c r="BB765">
        <v>32439</v>
      </c>
      <c r="BC765" t="s">
        <v>77</v>
      </c>
    </row>
    <row r="766" spans="1:55" x14ac:dyDescent="0.25">
      <c r="A766" t="s">
        <v>5945</v>
      </c>
      <c r="B766" s="1">
        <v>43412</v>
      </c>
      <c r="C766" t="s">
        <v>60</v>
      </c>
      <c r="D766" s="2">
        <v>43388.689722222225</v>
      </c>
      <c r="E766" t="s">
        <v>115</v>
      </c>
      <c r="H766" t="s">
        <v>101</v>
      </c>
      <c r="I766" t="s">
        <v>102</v>
      </c>
      <c r="J766" t="s">
        <v>103</v>
      </c>
      <c r="K766" t="s">
        <v>104</v>
      </c>
      <c r="L766" t="s">
        <v>105</v>
      </c>
      <c r="M766" t="s">
        <v>106</v>
      </c>
      <c r="N766">
        <v>4101</v>
      </c>
      <c r="O766" t="s">
        <v>68</v>
      </c>
      <c r="P766" t="s">
        <v>104</v>
      </c>
      <c r="Q766" t="s">
        <v>107</v>
      </c>
      <c r="S766" t="s">
        <v>80</v>
      </c>
      <c r="U766" t="s">
        <v>108</v>
      </c>
      <c r="X766" t="s">
        <v>109</v>
      </c>
      <c r="Y766" t="str">
        <f>"35-2014"</f>
        <v>35-2014</v>
      </c>
      <c r="Z766" t="s">
        <v>1391</v>
      </c>
      <c r="AA766">
        <v>7221</v>
      </c>
      <c r="AB766">
        <v>2</v>
      </c>
      <c r="AD766" t="s">
        <v>77</v>
      </c>
      <c r="AE766" t="s">
        <v>78</v>
      </c>
      <c r="AF766">
        <v>40</v>
      </c>
      <c r="AG766" s="3">
        <v>0.45833333333333331</v>
      </c>
      <c r="AH766" s="3">
        <v>0.91666666666666663</v>
      </c>
      <c r="AI766" s="4">
        <v>13.25</v>
      </c>
      <c r="AJ766">
        <v>19.88</v>
      </c>
      <c r="AK766">
        <v>21.75</v>
      </c>
      <c r="AL766" t="s">
        <v>79</v>
      </c>
      <c r="AM766" t="s">
        <v>80</v>
      </c>
      <c r="AO766" t="s">
        <v>81</v>
      </c>
      <c r="AP766" t="s">
        <v>111</v>
      </c>
      <c r="AQ766" t="s">
        <v>112</v>
      </c>
      <c r="AR766" t="s">
        <v>80</v>
      </c>
      <c r="AT766" t="s">
        <v>80</v>
      </c>
      <c r="AW766" t="s">
        <v>71</v>
      </c>
      <c r="AX766">
        <v>12</v>
      </c>
      <c r="AY766" t="s">
        <v>105</v>
      </c>
      <c r="AZ766" t="s">
        <v>113</v>
      </c>
      <c r="BA766" t="s">
        <v>106</v>
      </c>
      <c r="BB766">
        <v>4101</v>
      </c>
      <c r="BC766" t="s">
        <v>83</v>
      </c>
    </row>
    <row r="767" spans="1:55" x14ac:dyDescent="0.25">
      <c r="A767" t="s">
        <v>8000</v>
      </c>
      <c r="B767" s="1">
        <v>43431</v>
      </c>
      <c r="C767" t="s">
        <v>60</v>
      </c>
      <c r="D767" s="2">
        <v>43407.00335648148</v>
      </c>
      <c r="E767" t="s">
        <v>61</v>
      </c>
      <c r="F767" s="1">
        <v>43497</v>
      </c>
      <c r="G767" s="1">
        <v>43766</v>
      </c>
      <c r="H767" t="s">
        <v>8001</v>
      </c>
      <c r="I767" t="s">
        <v>3324</v>
      </c>
      <c r="J767" t="s">
        <v>8002</v>
      </c>
      <c r="L767" t="s">
        <v>8003</v>
      </c>
      <c r="M767" t="s">
        <v>409</v>
      </c>
      <c r="N767">
        <v>36542</v>
      </c>
      <c r="O767" t="s">
        <v>68</v>
      </c>
      <c r="Q767" t="s">
        <v>8004</v>
      </c>
      <c r="S767" t="s">
        <v>71</v>
      </c>
      <c r="T767" t="s">
        <v>724</v>
      </c>
      <c r="U767" t="s">
        <v>471</v>
      </c>
      <c r="V767" t="s">
        <v>557</v>
      </c>
      <c r="W767" t="s">
        <v>90</v>
      </c>
      <c r="X767" t="s">
        <v>3328</v>
      </c>
      <c r="Y767" t="str">
        <f>"39-3091"</f>
        <v>39-3091</v>
      </c>
      <c r="Z767" t="s">
        <v>166</v>
      </c>
      <c r="AA767">
        <v>7131</v>
      </c>
      <c r="AB767">
        <v>16</v>
      </c>
      <c r="AC767">
        <v>16</v>
      </c>
      <c r="AD767" t="s">
        <v>77</v>
      </c>
      <c r="AE767" t="s">
        <v>96</v>
      </c>
      <c r="AF767">
        <v>35</v>
      </c>
      <c r="AG767" s="3">
        <v>0.375</v>
      </c>
      <c r="AH767" s="3">
        <v>0.6875</v>
      </c>
      <c r="AI767" s="4">
        <v>12.2</v>
      </c>
      <c r="AL767" t="s">
        <v>79</v>
      </c>
      <c r="AM767" t="s">
        <v>80</v>
      </c>
      <c r="AO767" t="s">
        <v>81</v>
      </c>
      <c r="AR767" t="s">
        <v>80</v>
      </c>
      <c r="AT767" t="s">
        <v>80</v>
      </c>
      <c r="AW767" t="s">
        <v>80</v>
      </c>
      <c r="AY767" t="s">
        <v>8003</v>
      </c>
      <c r="AZ767" t="s">
        <v>2907</v>
      </c>
      <c r="BA767" t="s">
        <v>409</v>
      </c>
      <c r="BB767">
        <v>36542</v>
      </c>
      <c r="BC767" t="s">
        <v>83</v>
      </c>
    </row>
    <row r="768" spans="1:55" x14ac:dyDescent="0.25">
      <c r="A768" t="s">
        <v>6203</v>
      </c>
      <c r="B768" s="1">
        <v>43409</v>
      </c>
      <c r="C768" t="s">
        <v>60</v>
      </c>
      <c r="D768" s="2">
        <v>43389.554016203707</v>
      </c>
      <c r="E768" t="s">
        <v>61</v>
      </c>
      <c r="F768" s="1">
        <v>43479</v>
      </c>
      <c r="G768" s="1">
        <v>43782</v>
      </c>
      <c r="H768" t="s">
        <v>6204</v>
      </c>
      <c r="I768" t="s">
        <v>1801</v>
      </c>
      <c r="J768" t="s">
        <v>6205</v>
      </c>
      <c r="K768" t="s">
        <v>6206</v>
      </c>
      <c r="L768" t="s">
        <v>6207</v>
      </c>
      <c r="M768" t="s">
        <v>90</v>
      </c>
      <c r="N768">
        <v>77073</v>
      </c>
      <c r="O768" t="s">
        <v>68</v>
      </c>
      <c r="P768">
        <v>75041</v>
      </c>
      <c r="Q768" t="s">
        <v>6208</v>
      </c>
      <c r="S768" t="s">
        <v>71</v>
      </c>
      <c r="T768" t="s">
        <v>779</v>
      </c>
      <c r="U768" t="s">
        <v>807</v>
      </c>
      <c r="V768" t="s">
        <v>752</v>
      </c>
      <c r="W768" t="s">
        <v>753</v>
      </c>
      <c r="X768" t="s">
        <v>804</v>
      </c>
      <c r="Y768" t="str">
        <f>"37-3011"</f>
        <v>37-3011</v>
      </c>
      <c r="Z768" t="s">
        <v>454</v>
      </c>
      <c r="AA768">
        <v>561730</v>
      </c>
      <c r="AB768">
        <v>80</v>
      </c>
      <c r="AC768">
        <v>80</v>
      </c>
      <c r="AD768" t="s">
        <v>77</v>
      </c>
      <c r="AE768" t="s">
        <v>96</v>
      </c>
      <c r="AF768">
        <v>35</v>
      </c>
      <c r="AG768" s="3">
        <v>0.25</v>
      </c>
      <c r="AH768" s="3">
        <v>0.5625</v>
      </c>
      <c r="AI768" s="4">
        <v>13.94</v>
      </c>
      <c r="AJ768">
        <v>20.91</v>
      </c>
      <c r="AL768" t="s">
        <v>79</v>
      </c>
      <c r="AM768" t="s">
        <v>80</v>
      </c>
      <c r="AO768" t="s">
        <v>81</v>
      </c>
      <c r="AR768" t="s">
        <v>80</v>
      </c>
      <c r="AT768" t="s">
        <v>80</v>
      </c>
      <c r="AW768" t="s">
        <v>71</v>
      </c>
      <c r="AX768">
        <v>3</v>
      </c>
      <c r="AY768" t="s">
        <v>6207</v>
      </c>
      <c r="AZ768" t="s">
        <v>216</v>
      </c>
      <c r="BA768" t="s">
        <v>90</v>
      </c>
      <c r="BB768">
        <v>75041</v>
      </c>
      <c r="BC768" t="s">
        <v>77</v>
      </c>
    </row>
    <row r="769" spans="1:55" x14ac:dyDescent="0.25">
      <c r="A769" t="s">
        <v>6600</v>
      </c>
      <c r="B769" s="1">
        <v>43438</v>
      </c>
      <c r="C769" t="s">
        <v>60</v>
      </c>
      <c r="D769" s="2">
        <v>43407.005173611113</v>
      </c>
      <c r="E769" t="s">
        <v>61</v>
      </c>
      <c r="F769" s="1">
        <v>43497</v>
      </c>
      <c r="G769" s="1">
        <v>43766</v>
      </c>
      <c r="H769" t="s">
        <v>6601</v>
      </c>
      <c r="I769" t="s">
        <v>3324</v>
      </c>
      <c r="J769" t="s">
        <v>6602</v>
      </c>
      <c r="L769" t="s">
        <v>6603</v>
      </c>
      <c r="M769" t="s">
        <v>119</v>
      </c>
      <c r="N769">
        <v>32541</v>
      </c>
      <c r="O769" t="s">
        <v>68</v>
      </c>
      <c r="Q769" t="s">
        <v>6604</v>
      </c>
      <c r="S769" t="s">
        <v>71</v>
      </c>
      <c r="T769" t="s">
        <v>724</v>
      </c>
      <c r="U769" t="s">
        <v>471</v>
      </c>
      <c r="V769" t="s">
        <v>557</v>
      </c>
      <c r="W769" t="s">
        <v>90</v>
      </c>
      <c r="X769" t="s">
        <v>3328</v>
      </c>
      <c r="Y769" t="str">
        <f>"39-3091"</f>
        <v>39-3091</v>
      </c>
      <c r="Z769" t="s">
        <v>166</v>
      </c>
      <c r="AA769">
        <v>7131</v>
      </c>
      <c r="AB769">
        <v>12</v>
      </c>
      <c r="AC769">
        <v>12</v>
      </c>
      <c r="AD769" t="s">
        <v>77</v>
      </c>
      <c r="AE769" t="s">
        <v>96</v>
      </c>
      <c r="AF769">
        <v>35</v>
      </c>
      <c r="AG769" s="3">
        <v>0.33333333333333331</v>
      </c>
      <c r="AH769" s="3">
        <v>0.66666666666666663</v>
      </c>
      <c r="AI769" s="4">
        <v>10.98</v>
      </c>
      <c r="AL769" t="s">
        <v>79</v>
      </c>
      <c r="AM769" t="s">
        <v>80</v>
      </c>
      <c r="AO769" t="s">
        <v>81</v>
      </c>
      <c r="AR769" t="s">
        <v>80</v>
      </c>
      <c r="AT769" t="s">
        <v>80</v>
      </c>
      <c r="AW769" t="s">
        <v>80</v>
      </c>
      <c r="AY769" t="s">
        <v>6603</v>
      </c>
      <c r="AZ769" t="s">
        <v>4877</v>
      </c>
      <c r="BA769" t="s">
        <v>119</v>
      </c>
      <c r="BB769">
        <v>32541</v>
      </c>
      <c r="BC769" t="s">
        <v>83</v>
      </c>
    </row>
    <row r="770" spans="1:55" x14ac:dyDescent="0.25">
      <c r="A770" t="s">
        <v>5225</v>
      </c>
      <c r="B770" s="1">
        <v>43409</v>
      </c>
      <c r="C770" t="s">
        <v>60</v>
      </c>
      <c r="D770" s="2">
        <v>43389.562638888892</v>
      </c>
      <c r="E770" t="s">
        <v>61</v>
      </c>
      <c r="F770" s="1">
        <v>43479</v>
      </c>
      <c r="G770" s="1">
        <v>43770</v>
      </c>
      <c r="H770" t="s">
        <v>5226</v>
      </c>
      <c r="I770" t="s">
        <v>1801</v>
      </c>
      <c r="J770" t="s">
        <v>5227</v>
      </c>
      <c r="K770" t="s">
        <v>1803</v>
      </c>
      <c r="L770" t="s">
        <v>865</v>
      </c>
      <c r="M770" t="s">
        <v>90</v>
      </c>
      <c r="N770">
        <v>77073</v>
      </c>
      <c r="O770" t="s">
        <v>68</v>
      </c>
      <c r="Q770" t="s">
        <v>5228</v>
      </c>
      <c r="S770" t="s">
        <v>71</v>
      </c>
      <c r="T770" t="s">
        <v>779</v>
      </c>
      <c r="U770" t="s">
        <v>807</v>
      </c>
      <c r="V770" t="s">
        <v>752</v>
      </c>
      <c r="W770" t="s">
        <v>753</v>
      </c>
      <c r="X770" t="s">
        <v>804</v>
      </c>
      <c r="Y770" t="str">
        <f>"37-3011"</f>
        <v>37-3011</v>
      </c>
      <c r="Z770" t="s">
        <v>454</v>
      </c>
      <c r="AA770">
        <v>561730</v>
      </c>
      <c r="AB770">
        <v>25</v>
      </c>
      <c r="AC770">
        <v>25</v>
      </c>
      <c r="AD770" t="s">
        <v>77</v>
      </c>
      <c r="AE770" t="s">
        <v>96</v>
      </c>
      <c r="AF770">
        <v>35</v>
      </c>
      <c r="AG770" s="3">
        <v>0.25</v>
      </c>
      <c r="AH770" s="3">
        <v>0.5625</v>
      </c>
      <c r="AI770" s="4">
        <v>13.44</v>
      </c>
      <c r="AJ770">
        <v>20.16</v>
      </c>
      <c r="AL770" t="s">
        <v>79</v>
      </c>
      <c r="AM770" t="s">
        <v>80</v>
      </c>
      <c r="AO770" t="s">
        <v>81</v>
      </c>
      <c r="AR770" t="s">
        <v>80</v>
      </c>
      <c r="AT770" t="s">
        <v>80</v>
      </c>
      <c r="AW770" t="s">
        <v>71</v>
      </c>
      <c r="AX770">
        <v>3</v>
      </c>
      <c r="AY770" t="s">
        <v>865</v>
      </c>
      <c r="AZ770" t="s">
        <v>2298</v>
      </c>
      <c r="BA770" t="s">
        <v>90</v>
      </c>
      <c r="BB770">
        <v>77073</v>
      </c>
      <c r="BC770" t="s">
        <v>77</v>
      </c>
    </row>
    <row r="771" spans="1:55" x14ac:dyDescent="0.25">
      <c r="A771" t="s">
        <v>8131</v>
      </c>
      <c r="B771" s="1">
        <v>43448</v>
      </c>
      <c r="C771" t="s">
        <v>60</v>
      </c>
      <c r="D771" s="2">
        <v>43406.411249999997</v>
      </c>
      <c r="E771" t="s">
        <v>115</v>
      </c>
      <c r="H771" t="s">
        <v>8132</v>
      </c>
      <c r="I771" t="s">
        <v>69</v>
      </c>
      <c r="J771" t="s">
        <v>8133</v>
      </c>
      <c r="K771" t="s">
        <v>69</v>
      </c>
      <c r="L771" t="s">
        <v>3266</v>
      </c>
      <c r="M771" t="s">
        <v>261</v>
      </c>
      <c r="N771">
        <v>85203</v>
      </c>
      <c r="O771" t="s">
        <v>68</v>
      </c>
      <c r="P771" t="s">
        <v>69</v>
      </c>
      <c r="Q771" t="s">
        <v>8134</v>
      </c>
      <c r="S771" t="s">
        <v>80</v>
      </c>
      <c r="U771" t="s">
        <v>108</v>
      </c>
      <c r="X771" t="s">
        <v>8135</v>
      </c>
      <c r="Y771" t="str">
        <f>"25-3021"</f>
        <v>25-3021</v>
      </c>
      <c r="Z771" t="s">
        <v>4189</v>
      </c>
      <c r="AA771">
        <v>561599</v>
      </c>
      <c r="AB771">
        <v>4</v>
      </c>
      <c r="AD771" t="s">
        <v>83</v>
      </c>
      <c r="AE771" t="s">
        <v>199</v>
      </c>
      <c r="AF771">
        <v>10</v>
      </c>
      <c r="AG771" s="3">
        <v>0.33333333333333331</v>
      </c>
      <c r="AH771" s="3">
        <v>0.41666666666666669</v>
      </c>
      <c r="AI771" s="4">
        <v>15.19</v>
      </c>
      <c r="AL771" t="s">
        <v>79</v>
      </c>
      <c r="AM771" t="s">
        <v>80</v>
      </c>
      <c r="AO771" t="s">
        <v>81</v>
      </c>
      <c r="AR771" t="s">
        <v>80</v>
      </c>
      <c r="AT771" t="s">
        <v>80</v>
      </c>
      <c r="AW771" t="s">
        <v>80</v>
      </c>
      <c r="AY771" t="s">
        <v>8136</v>
      </c>
      <c r="AZ771" t="s">
        <v>8137</v>
      </c>
      <c r="BA771" t="s">
        <v>261</v>
      </c>
      <c r="BB771">
        <v>85203</v>
      </c>
      <c r="BC771" t="s">
        <v>77</v>
      </c>
    </row>
    <row r="772" spans="1:55" x14ac:dyDescent="0.25">
      <c r="A772" t="s">
        <v>5056</v>
      </c>
      <c r="B772" s="1">
        <v>43411</v>
      </c>
      <c r="C772" t="s">
        <v>60</v>
      </c>
      <c r="D772" s="2">
        <v>43388.503032407411</v>
      </c>
      <c r="E772" t="s">
        <v>61</v>
      </c>
      <c r="F772" s="1">
        <v>43478</v>
      </c>
      <c r="G772" s="1">
        <v>43781</v>
      </c>
      <c r="H772" t="s">
        <v>5057</v>
      </c>
      <c r="I772" t="s">
        <v>69</v>
      </c>
      <c r="J772" t="s">
        <v>5058</v>
      </c>
      <c r="K772" t="s">
        <v>5059</v>
      </c>
      <c r="L772" t="s">
        <v>5060</v>
      </c>
      <c r="M772" t="s">
        <v>261</v>
      </c>
      <c r="N772">
        <v>85286</v>
      </c>
      <c r="O772" t="s">
        <v>68</v>
      </c>
      <c r="P772" t="s">
        <v>69</v>
      </c>
      <c r="Q772" t="s">
        <v>5061</v>
      </c>
      <c r="S772" t="s">
        <v>71</v>
      </c>
      <c r="T772" t="s">
        <v>207</v>
      </c>
      <c r="U772" t="s">
        <v>208</v>
      </c>
      <c r="V772" t="s">
        <v>209</v>
      </c>
      <c r="W772" t="s">
        <v>90</v>
      </c>
      <c r="X772" t="s">
        <v>210</v>
      </c>
      <c r="Y772" t="str">
        <f>"39-3091"</f>
        <v>39-3091</v>
      </c>
      <c r="Z772" t="s">
        <v>166</v>
      </c>
      <c r="AA772">
        <v>713990</v>
      </c>
      <c r="AB772">
        <v>90</v>
      </c>
      <c r="AC772">
        <v>90</v>
      </c>
      <c r="AD772" t="s">
        <v>77</v>
      </c>
      <c r="AE772" t="s">
        <v>78</v>
      </c>
      <c r="AF772">
        <v>40</v>
      </c>
      <c r="AG772" s="3">
        <v>0.54166666666666663</v>
      </c>
      <c r="AH772" s="3">
        <v>0.91666666666666663</v>
      </c>
      <c r="AI772" s="4">
        <v>361.6</v>
      </c>
      <c r="AL772" t="s">
        <v>79</v>
      </c>
      <c r="AM772" t="s">
        <v>80</v>
      </c>
      <c r="AO772" t="s">
        <v>81</v>
      </c>
      <c r="AR772" t="s">
        <v>80</v>
      </c>
      <c r="AT772" t="s">
        <v>80</v>
      </c>
      <c r="AW772" t="s">
        <v>80</v>
      </c>
      <c r="AY772" t="s">
        <v>5062</v>
      </c>
      <c r="AZ772" t="s">
        <v>2223</v>
      </c>
      <c r="BA772" t="s">
        <v>261</v>
      </c>
      <c r="BB772">
        <v>85222</v>
      </c>
      <c r="BC772" t="s">
        <v>77</v>
      </c>
    </row>
    <row r="773" spans="1:55" x14ac:dyDescent="0.25">
      <c r="A773" t="s">
        <v>4483</v>
      </c>
      <c r="B773" s="1">
        <v>43437</v>
      </c>
      <c r="C773" t="s">
        <v>60</v>
      </c>
      <c r="D773" s="2">
        <v>43390.94085648148</v>
      </c>
      <c r="E773" t="s">
        <v>61</v>
      </c>
      <c r="F773" s="1">
        <v>43465</v>
      </c>
      <c r="G773" s="1">
        <v>43676</v>
      </c>
      <c r="H773" t="s">
        <v>4484</v>
      </c>
      <c r="I773" t="s">
        <v>69</v>
      </c>
      <c r="J773" t="s">
        <v>4485</v>
      </c>
      <c r="K773" t="s">
        <v>69</v>
      </c>
      <c r="L773" t="s">
        <v>4486</v>
      </c>
      <c r="M773" t="s">
        <v>99</v>
      </c>
      <c r="N773" t="s">
        <v>4487</v>
      </c>
      <c r="O773" t="s">
        <v>68</v>
      </c>
      <c r="Q773" t="s">
        <v>4488</v>
      </c>
      <c r="S773" t="s">
        <v>71</v>
      </c>
      <c r="T773" t="s">
        <v>4489</v>
      </c>
      <c r="U773" t="s">
        <v>4490</v>
      </c>
      <c r="V773" t="s">
        <v>3081</v>
      </c>
      <c r="W773" t="s">
        <v>90</v>
      </c>
      <c r="X773" t="s">
        <v>4491</v>
      </c>
      <c r="Y773" t="str">
        <f>"35-2021"</f>
        <v>35-2021</v>
      </c>
      <c r="Z773" t="s">
        <v>548</v>
      </c>
      <c r="AA773">
        <v>722511</v>
      </c>
      <c r="AB773">
        <v>8</v>
      </c>
      <c r="AC773">
        <v>8</v>
      </c>
      <c r="AD773" t="s">
        <v>77</v>
      </c>
      <c r="AE773" t="s">
        <v>78</v>
      </c>
      <c r="AF773">
        <v>40</v>
      </c>
      <c r="AG773" s="3">
        <v>0.625</v>
      </c>
      <c r="AH773" s="3">
        <v>0.95833333333333337</v>
      </c>
      <c r="AI773" s="4">
        <v>8.8000000000000007</v>
      </c>
      <c r="AJ773">
        <v>13.2</v>
      </c>
      <c r="AL773" t="s">
        <v>79</v>
      </c>
      <c r="AM773" t="s">
        <v>80</v>
      </c>
      <c r="AO773" t="s">
        <v>81</v>
      </c>
      <c r="AP773" t="s">
        <v>69</v>
      </c>
      <c r="AQ773" t="s">
        <v>69</v>
      </c>
      <c r="AR773" t="s">
        <v>80</v>
      </c>
      <c r="AT773" t="s">
        <v>80</v>
      </c>
      <c r="AW773" t="s">
        <v>80</v>
      </c>
      <c r="AY773" t="s">
        <v>4486</v>
      </c>
      <c r="AZ773" t="s">
        <v>4492</v>
      </c>
      <c r="BA773" t="s">
        <v>99</v>
      </c>
      <c r="BB773" t="s">
        <v>4487</v>
      </c>
      <c r="BC773" t="s">
        <v>83</v>
      </c>
    </row>
    <row r="774" spans="1:55" x14ac:dyDescent="0.25">
      <c r="A774" t="s">
        <v>504</v>
      </c>
      <c r="B774" s="1">
        <v>43412</v>
      </c>
      <c r="C774" t="s">
        <v>60</v>
      </c>
      <c r="D774" s="2">
        <v>43391.626504629632</v>
      </c>
      <c r="E774" t="s">
        <v>61</v>
      </c>
      <c r="F774" s="1">
        <v>43466</v>
      </c>
      <c r="G774" s="1">
        <v>43555</v>
      </c>
      <c r="H774" t="s">
        <v>505</v>
      </c>
      <c r="I774" t="s">
        <v>506</v>
      </c>
      <c r="J774" t="s">
        <v>507</v>
      </c>
      <c r="L774" t="s">
        <v>508</v>
      </c>
      <c r="M774" t="s">
        <v>509</v>
      </c>
      <c r="N774">
        <v>5149</v>
      </c>
      <c r="O774" t="s">
        <v>68</v>
      </c>
      <c r="Q774" t="s">
        <v>510</v>
      </c>
      <c r="S774" t="s">
        <v>71</v>
      </c>
      <c r="T774" t="s">
        <v>511</v>
      </c>
      <c r="U774" t="s">
        <v>512</v>
      </c>
      <c r="V774" t="s">
        <v>513</v>
      </c>
      <c r="W774" t="s">
        <v>303</v>
      </c>
      <c r="X774" t="s">
        <v>514</v>
      </c>
      <c r="Y774" t="str">
        <f>"35-3021"</f>
        <v>35-3021</v>
      </c>
      <c r="Z774" t="s">
        <v>515</v>
      </c>
      <c r="AA774">
        <v>713920</v>
      </c>
      <c r="AB774">
        <v>15</v>
      </c>
      <c r="AC774">
        <v>15</v>
      </c>
      <c r="AD774" t="s">
        <v>77</v>
      </c>
      <c r="AE774" t="s">
        <v>96</v>
      </c>
      <c r="AF774">
        <v>35</v>
      </c>
      <c r="AG774" s="3">
        <v>0.25</v>
      </c>
      <c r="AH774" s="3">
        <v>0.79166666666666663</v>
      </c>
      <c r="AI774" s="5">
        <v>13</v>
      </c>
      <c r="AJ774">
        <v>19.5</v>
      </c>
      <c r="AL774" t="s">
        <v>79</v>
      </c>
      <c r="AM774" t="s">
        <v>80</v>
      </c>
      <c r="AO774" t="s">
        <v>173</v>
      </c>
      <c r="AP774" t="s">
        <v>69</v>
      </c>
      <c r="AQ774" t="s">
        <v>69</v>
      </c>
      <c r="AR774" t="s">
        <v>80</v>
      </c>
      <c r="AT774" t="s">
        <v>80</v>
      </c>
      <c r="AW774" t="s">
        <v>71</v>
      </c>
      <c r="AX774">
        <v>6</v>
      </c>
      <c r="AY774" t="s">
        <v>508</v>
      </c>
      <c r="AZ774" t="s">
        <v>516</v>
      </c>
      <c r="BA774" t="s">
        <v>509</v>
      </c>
      <c r="BB774">
        <v>5149</v>
      </c>
      <c r="BC774" t="s">
        <v>83</v>
      </c>
    </row>
    <row r="775" spans="1:55" x14ac:dyDescent="0.25">
      <c r="A775" t="s">
        <v>4465</v>
      </c>
      <c r="B775" s="1">
        <v>43430</v>
      </c>
      <c r="C775" t="s">
        <v>60</v>
      </c>
      <c r="D775" s="2">
        <v>43407.003865740742</v>
      </c>
      <c r="E775" t="s">
        <v>61</v>
      </c>
      <c r="F775" s="1">
        <v>43497</v>
      </c>
      <c r="G775" s="1">
        <v>43763</v>
      </c>
      <c r="H775" t="s">
        <v>4466</v>
      </c>
      <c r="I775" t="s">
        <v>3324</v>
      </c>
      <c r="J775" t="s">
        <v>4467</v>
      </c>
      <c r="K775" t="s">
        <v>4468</v>
      </c>
      <c r="L775" t="s">
        <v>2216</v>
      </c>
      <c r="M775" t="s">
        <v>134</v>
      </c>
      <c r="N775">
        <v>29572</v>
      </c>
      <c r="O775" t="s">
        <v>68</v>
      </c>
      <c r="Q775" t="s">
        <v>4469</v>
      </c>
      <c r="S775" t="s">
        <v>71</v>
      </c>
      <c r="T775" t="s">
        <v>724</v>
      </c>
      <c r="U775" t="s">
        <v>471</v>
      </c>
      <c r="V775" t="s">
        <v>557</v>
      </c>
      <c r="W775" t="s">
        <v>90</v>
      </c>
      <c r="X775" t="s">
        <v>3328</v>
      </c>
      <c r="Y775" t="str">
        <f>"39-3091"</f>
        <v>39-3091</v>
      </c>
      <c r="Z775" t="s">
        <v>166</v>
      </c>
      <c r="AA775">
        <v>7131</v>
      </c>
      <c r="AB775">
        <v>12</v>
      </c>
      <c r="AC775">
        <v>12</v>
      </c>
      <c r="AD775" t="s">
        <v>77</v>
      </c>
      <c r="AE775" t="s">
        <v>96</v>
      </c>
      <c r="AF775">
        <v>35</v>
      </c>
      <c r="AG775" s="3">
        <v>0.39583333333333331</v>
      </c>
      <c r="AH775" s="3">
        <v>0.70833333333333337</v>
      </c>
      <c r="AI775" s="4">
        <v>8.9700000000000006</v>
      </c>
      <c r="AL775" t="s">
        <v>79</v>
      </c>
      <c r="AM775" t="s">
        <v>80</v>
      </c>
      <c r="AO775" t="s">
        <v>81</v>
      </c>
      <c r="AR775" t="s">
        <v>80</v>
      </c>
      <c r="AT775" t="s">
        <v>80</v>
      </c>
      <c r="AW775" t="s">
        <v>80</v>
      </c>
      <c r="AY775" t="s">
        <v>2216</v>
      </c>
      <c r="AZ775" t="s">
        <v>2217</v>
      </c>
      <c r="BA775" t="s">
        <v>134</v>
      </c>
      <c r="BB775">
        <v>29572</v>
      </c>
      <c r="BC775" t="s">
        <v>83</v>
      </c>
    </row>
    <row r="776" spans="1:55" x14ac:dyDescent="0.25">
      <c r="A776" t="s">
        <v>5986</v>
      </c>
      <c r="B776" s="1">
        <v>43412</v>
      </c>
      <c r="C776" t="s">
        <v>60</v>
      </c>
      <c r="D776" s="2">
        <v>43390.003425925926</v>
      </c>
      <c r="E776" t="s">
        <v>61</v>
      </c>
      <c r="F776" s="1">
        <v>43480</v>
      </c>
      <c r="G776" s="1">
        <v>43784</v>
      </c>
      <c r="H776" t="s">
        <v>1414</v>
      </c>
      <c r="I776" t="s">
        <v>1415</v>
      </c>
      <c r="J776" t="s">
        <v>5987</v>
      </c>
      <c r="L776" t="s">
        <v>5988</v>
      </c>
      <c r="M776" t="s">
        <v>409</v>
      </c>
      <c r="N776">
        <v>35043</v>
      </c>
      <c r="O776" t="s">
        <v>68</v>
      </c>
      <c r="Q776" t="s">
        <v>1419</v>
      </c>
      <c r="S776" t="s">
        <v>71</v>
      </c>
      <c r="T776" t="s">
        <v>770</v>
      </c>
      <c r="U776" t="s">
        <v>771</v>
      </c>
      <c r="V776" t="s">
        <v>772</v>
      </c>
      <c r="W776" t="s">
        <v>773</v>
      </c>
      <c r="X776" t="s">
        <v>754</v>
      </c>
      <c r="Y776" t="str">
        <f>"37-3011"</f>
        <v>37-3011</v>
      </c>
      <c r="Z776" t="s">
        <v>454</v>
      </c>
      <c r="AA776">
        <v>561730</v>
      </c>
      <c r="AB776">
        <v>24</v>
      </c>
      <c r="AC776">
        <v>24</v>
      </c>
      <c r="AD776" t="s">
        <v>77</v>
      </c>
      <c r="AE776" t="s">
        <v>78</v>
      </c>
      <c r="AF776">
        <v>40</v>
      </c>
      <c r="AG776" s="3">
        <v>0.29166666666666669</v>
      </c>
      <c r="AH776" s="3">
        <v>0.66666666666666663</v>
      </c>
      <c r="AI776" s="4">
        <v>11.83</v>
      </c>
      <c r="AJ776">
        <v>17.75</v>
      </c>
      <c r="AL776" t="s">
        <v>79</v>
      </c>
      <c r="AM776" t="s">
        <v>80</v>
      </c>
      <c r="AO776" t="s">
        <v>81</v>
      </c>
      <c r="AP776" t="s">
        <v>104</v>
      </c>
      <c r="AQ776" t="s">
        <v>104</v>
      </c>
      <c r="AR776" t="s">
        <v>80</v>
      </c>
      <c r="AT776" t="s">
        <v>80</v>
      </c>
      <c r="AW776" t="s">
        <v>80</v>
      </c>
      <c r="AY776" t="s">
        <v>5988</v>
      </c>
      <c r="AZ776" t="s">
        <v>2673</v>
      </c>
      <c r="BA776" t="s">
        <v>409</v>
      </c>
      <c r="BB776">
        <v>35043</v>
      </c>
      <c r="BC776" t="s">
        <v>77</v>
      </c>
    </row>
    <row r="777" spans="1:55" x14ac:dyDescent="0.25">
      <c r="A777" t="s">
        <v>7842</v>
      </c>
      <c r="B777" s="1">
        <v>43412</v>
      </c>
      <c r="C777" t="s">
        <v>60</v>
      </c>
      <c r="D777" s="2">
        <v>43391.625428240739</v>
      </c>
      <c r="E777" t="s">
        <v>61</v>
      </c>
      <c r="F777" s="1">
        <v>43466</v>
      </c>
      <c r="G777" s="1">
        <v>43555</v>
      </c>
      <c r="H777" t="s">
        <v>505</v>
      </c>
      <c r="I777" t="s">
        <v>506</v>
      </c>
      <c r="J777" t="s">
        <v>507</v>
      </c>
      <c r="L777" t="s">
        <v>508</v>
      </c>
      <c r="M777" t="s">
        <v>509</v>
      </c>
      <c r="N777">
        <v>5149</v>
      </c>
      <c r="O777" t="s">
        <v>68</v>
      </c>
      <c r="Q777" t="s">
        <v>510</v>
      </c>
      <c r="S777" t="s">
        <v>71</v>
      </c>
      <c r="T777" t="s">
        <v>511</v>
      </c>
      <c r="U777" t="s">
        <v>512</v>
      </c>
      <c r="V777" t="s">
        <v>513</v>
      </c>
      <c r="W777" t="s">
        <v>303</v>
      </c>
      <c r="X777" t="s">
        <v>7843</v>
      </c>
      <c r="Y777" t="str">
        <f>"35-2014"</f>
        <v>35-2014</v>
      </c>
      <c r="Z777" t="s">
        <v>1391</v>
      </c>
      <c r="AA777">
        <v>713920</v>
      </c>
      <c r="AB777">
        <v>11</v>
      </c>
      <c r="AC777">
        <v>11</v>
      </c>
      <c r="AD777" t="s">
        <v>77</v>
      </c>
      <c r="AE777" t="s">
        <v>96</v>
      </c>
      <c r="AF777">
        <v>35</v>
      </c>
      <c r="AG777" s="3">
        <v>0.3125</v>
      </c>
      <c r="AH777" s="3">
        <v>0.91666666666666663</v>
      </c>
      <c r="AI777" s="4">
        <v>14.91</v>
      </c>
      <c r="AJ777">
        <v>22.37</v>
      </c>
      <c r="AL777" t="s">
        <v>79</v>
      </c>
      <c r="AM777" t="s">
        <v>80</v>
      </c>
      <c r="AO777" t="s">
        <v>173</v>
      </c>
      <c r="AP777" t="s">
        <v>69</v>
      </c>
      <c r="AQ777" t="s">
        <v>69</v>
      </c>
      <c r="AR777" t="s">
        <v>80</v>
      </c>
      <c r="AT777" t="s">
        <v>80</v>
      </c>
      <c r="AW777" t="s">
        <v>71</v>
      </c>
      <c r="AX777">
        <v>6</v>
      </c>
      <c r="AY777" t="s">
        <v>508</v>
      </c>
      <c r="AZ777" t="s">
        <v>516</v>
      </c>
      <c r="BA777" t="s">
        <v>509</v>
      </c>
      <c r="BB777">
        <v>5149</v>
      </c>
      <c r="BC777" t="s">
        <v>83</v>
      </c>
    </row>
    <row r="778" spans="1:55" x14ac:dyDescent="0.25">
      <c r="A778" t="s">
        <v>5018</v>
      </c>
      <c r="B778" s="1">
        <v>43410</v>
      </c>
      <c r="C778" t="s">
        <v>60</v>
      </c>
      <c r="D778" s="2">
        <v>43390.431967592594</v>
      </c>
      <c r="E778" t="s">
        <v>61</v>
      </c>
      <c r="F778" s="1">
        <v>43480</v>
      </c>
      <c r="G778" s="1">
        <v>43769</v>
      </c>
      <c r="H778" t="s">
        <v>5019</v>
      </c>
      <c r="I778" t="s">
        <v>5020</v>
      </c>
      <c r="J778" t="s">
        <v>5021</v>
      </c>
      <c r="K778" t="s">
        <v>69</v>
      </c>
      <c r="L778" t="s">
        <v>3153</v>
      </c>
      <c r="M778" t="s">
        <v>180</v>
      </c>
      <c r="N778">
        <v>16127</v>
      </c>
      <c r="O778" t="s">
        <v>68</v>
      </c>
      <c r="P778" t="s">
        <v>69</v>
      </c>
      <c r="Q778" t="s">
        <v>5022</v>
      </c>
      <c r="S778" t="s">
        <v>71</v>
      </c>
      <c r="T778" t="s">
        <v>207</v>
      </c>
      <c r="U778" t="s">
        <v>208</v>
      </c>
      <c r="V778" t="s">
        <v>209</v>
      </c>
      <c r="W778" t="s">
        <v>90</v>
      </c>
      <c r="X778" t="s">
        <v>307</v>
      </c>
      <c r="Y778" t="str">
        <f>"35-3022"</f>
        <v>35-3022</v>
      </c>
      <c r="Z778" t="s">
        <v>307</v>
      </c>
      <c r="AA778">
        <v>713990</v>
      </c>
      <c r="AB778">
        <v>20</v>
      </c>
      <c r="AC778">
        <v>20</v>
      </c>
      <c r="AD778" t="s">
        <v>77</v>
      </c>
      <c r="AE778" t="s">
        <v>78</v>
      </c>
      <c r="AF778">
        <v>40</v>
      </c>
      <c r="AG778" s="3">
        <v>0.54166666666666663</v>
      </c>
      <c r="AH778" s="3">
        <v>0.91666666666666663</v>
      </c>
      <c r="AI778" s="4">
        <v>339.6</v>
      </c>
      <c r="AJ778">
        <v>0</v>
      </c>
      <c r="AK778">
        <v>0</v>
      </c>
      <c r="AL778" t="s">
        <v>79</v>
      </c>
      <c r="AM778" t="s">
        <v>80</v>
      </c>
      <c r="AO778" t="s">
        <v>81</v>
      </c>
      <c r="AR778" t="s">
        <v>80</v>
      </c>
      <c r="AT778" t="s">
        <v>80</v>
      </c>
      <c r="AW778" t="s">
        <v>80</v>
      </c>
      <c r="AY778" t="s">
        <v>3155</v>
      </c>
      <c r="AZ778" t="s">
        <v>3156</v>
      </c>
      <c r="BA778" t="s">
        <v>180</v>
      </c>
      <c r="BB778">
        <v>16127</v>
      </c>
      <c r="BC778" t="s">
        <v>77</v>
      </c>
    </row>
    <row r="779" spans="1:55" x14ac:dyDescent="0.25">
      <c r="A779" t="s">
        <v>485</v>
      </c>
      <c r="B779" s="1">
        <v>43419</v>
      </c>
      <c r="C779" t="s">
        <v>60</v>
      </c>
      <c r="D779" s="2">
        <v>43390.446111111109</v>
      </c>
      <c r="E779" t="s">
        <v>61</v>
      </c>
      <c r="F779" s="1">
        <v>43480</v>
      </c>
      <c r="G779" s="1">
        <v>43784</v>
      </c>
      <c r="H779" t="s">
        <v>486</v>
      </c>
      <c r="I779" t="s">
        <v>487</v>
      </c>
      <c r="J779" t="s">
        <v>488</v>
      </c>
      <c r="K779" t="s">
        <v>489</v>
      </c>
      <c r="L779" t="s">
        <v>209</v>
      </c>
      <c r="M779" t="s">
        <v>90</v>
      </c>
      <c r="N779" t="s">
        <v>490</v>
      </c>
      <c r="O779" t="s">
        <v>68</v>
      </c>
      <c r="P779" t="s">
        <v>69</v>
      </c>
      <c r="Q779" t="s">
        <v>491</v>
      </c>
      <c r="S779" t="s">
        <v>71</v>
      </c>
      <c r="T779" t="s">
        <v>207</v>
      </c>
      <c r="U779" t="s">
        <v>208</v>
      </c>
      <c r="V779" t="s">
        <v>209</v>
      </c>
      <c r="W779" t="s">
        <v>90</v>
      </c>
      <c r="X779" t="s">
        <v>166</v>
      </c>
      <c r="Y779" t="str">
        <f>"39-3091"</f>
        <v>39-3091</v>
      </c>
      <c r="Z779" t="s">
        <v>166</v>
      </c>
      <c r="AA779">
        <v>713990</v>
      </c>
      <c r="AB779">
        <v>30</v>
      </c>
      <c r="AC779">
        <v>30</v>
      </c>
      <c r="AD779" t="s">
        <v>77</v>
      </c>
      <c r="AE779" t="s">
        <v>78</v>
      </c>
      <c r="AF779">
        <v>40</v>
      </c>
      <c r="AG779" s="3">
        <v>0.54166666666666663</v>
      </c>
      <c r="AH779" s="3">
        <v>0.91666666666666663</v>
      </c>
      <c r="AI779" s="4">
        <v>341.6</v>
      </c>
      <c r="AJ779">
        <v>0</v>
      </c>
      <c r="AK779">
        <v>0</v>
      </c>
      <c r="AL779" t="s">
        <v>79</v>
      </c>
      <c r="AM779" t="s">
        <v>80</v>
      </c>
      <c r="AO779" t="s">
        <v>81</v>
      </c>
      <c r="AR779" t="s">
        <v>80</v>
      </c>
      <c r="AT779" t="s">
        <v>80</v>
      </c>
      <c r="AW779" t="s">
        <v>80</v>
      </c>
      <c r="AY779" t="s">
        <v>492</v>
      </c>
      <c r="AZ779" t="s">
        <v>493</v>
      </c>
      <c r="BA779" t="s">
        <v>90</v>
      </c>
      <c r="BB779">
        <v>78572</v>
      </c>
      <c r="BC779" t="s">
        <v>77</v>
      </c>
    </row>
    <row r="780" spans="1:55" x14ac:dyDescent="0.25">
      <c r="A780" t="s">
        <v>6024</v>
      </c>
      <c r="B780" s="1">
        <v>43446</v>
      </c>
      <c r="C780" t="s">
        <v>60</v>
      </c>
      <c r="D780" s="2">
        <v>43402.039918981478</v>
      </c>
      <c r="E780" t="s">
        <v>85</v>
      </c>
      <c r="H780" t="s">
        <v>6025</v>
      </c>
      <c r="I780" t="s">
        <v>276</v>
      </c>
      <c r="J780" t="s">
        <v>6026</v>
      </c>
      <c r="K780" t="s">
        <v>276</v>
      </c>
      <c r="L780" t="s">
        <v>419</v>
      </c>
      <c r="M780" t="s">
        <v>354</v>
      </c>
      <c r="N780">
        <v>74128</v>
      </c>
      <c r="O780" t="s">
        <v>68</v>
      </c>
      <c r="P780" t="s">
        <v>276</v>
      </c>
      <c r="Q780" t="s">
        <v>6027</v>
      </c>
      <c r="S780" t="s">
        <v>71</v>
      </c>
      <c r="T780" t="s">
        <v>2204</v>
      </c>
      <c r="U780" t="s">
        <v>2205</v>
      </c>
      <c r="V780" t="s">
        <v>2206</v>
      </c>
      <c r="W780" t="s">
        <v>354</v>
      </c>
      <c r="X780" t="s">
        <v>2207</v>
      </c>
      <c r="Y780" t="str">
        <f>"37-3011"</f>
        <v>37-3011</v>
      </c>
      <c r="Z780" t="s">
        <v>454</v>
      </c>
      <c r="AA780">
        <v>561730</v>
      </c>
      <c r="AB780">
        <v>6</v>
      </c>
      <c r="AD780" t="s">
        <v>77</v>
      </c>
      <c r="AE780" t="s">
        <v>96</v>
      </c>
      <c r="AF780">
        <v>40</v>
      </c>
      <c r="AG780" s="3">
        <v>0.29166666666666669</v>
      </c>
      <c r="AH780" s="3">
        <v>0.66666666666666663</v>
      </c>
      <c r="AI780" s="4">
        <v>12.95</v>
      </c>
      <c r="AJ780">
        <v>0</v>
      </c>
      <c r="AK780">
        <v>0</v>
      </c>
      <c r="AL780" t="s">
        <v>79</v>
      </c>
      <c r="AM780" t="s">
        <v>80</v>
      </c>
      <c r="AO780" t="s">
        <v>173</v>
      </c>
      <c r="AP780" t="s">
        <v>276</v>
      </c>
      <c r="AQ780" t="s">
        <v>276</v>
      </c>
      <c r="AR780" t="s">
        <v>80</v>
      </c>
      <c r="AT780" t="s">
        <v>80</v>
      </c>
      <c r="AW780" t="s">
        <v>80</v>
      </c>
      <c r="AY780" t="s">
        <v>419</v>
      </c>
      <c r="AZ780" t="s">
        <v>419</v>
      </c>
      <c r="BA780" t="s">
        <v>354</v>
      </c>
      <c r="BB780">
        <v>74128</v>
      </c>
      <c r="BC780" t="s">
        <v>77</v>
      </c>
    </row>
    <row r="781" spans="1:55" x14ac:dyDescent="0.25">
      <c r="A781" t="s">
        <v>2432</v>
      </c>
      <c r="B781" s="1">
        <v>43440</v>
      </c>
      <c r="C781" t="s">
        <v>60</v>
      </c>
      <c r="D781" s="2">
        <v>43407.385925925926</v>
      </c>
      <c r="E781" t="s">
        <v>61</v>
      </c>
      <c r="F781" s="1">
        <v>43497</v>
      </c>
      <c r="G781" s="1">
        <v>43770</v>
      </c>
      <c r="H781" t="s">
        <v>2433</v>
      </c>
      <c r="J781" t="s">
        <v>2434</v>
      </c>
      <c r="L781" t="s">
        <v>2435</v>
      </c>
      <c r="M781" t="s">
        <v>90</v>
      </c>
      <c r="N781">
        <v>76009</v>
      </c>
      <c r="O781" t="s">
        <v>68</v>
      </c>
      <c r="Q781" t="s">
        <v>2436</v>
      </c>
      <c r="S781" t="s">
        <v>71</v>
      </c>
      <c r="T781" t="s">
        <v>663</v>
      </c>
      <c r="U781" t="s">
        <v>1003</v>
      </c>
      <c r="V781" t="s">
        <v>640</v>
      </c>
      <c r="W781" t="s">
        <v>90</v>
      </c>
      <c r="X781" t="s">
        <v>754</v>
      </c>
      <c r="Y781" t="str">
        <f>"37-3011"</f>
        <v>37-3011</v>
      </c>
      <c r="Z781" t="s">
        <v>454</v>
      </c>
      <c r="AA781">
        <v>561730</v>
      </c>
      <c r="AB781">
        <v>55</v>
      </c>
      <c r="AC781">
        <v>55</v>
      </c>
      <c r="AD781" t="s">
        <v>77</v>
      </c>
      <c r="AE781" t="s">
        <v>96</v>
      </c>
      <c r="AF781">
        <v>40</v>
      </c>
      <c r="AG781" s="3">
        <v>0.33333333333333331</v>
      </c>
      <c r="AH781" s="3">
        <v>0.70833333333333337</v>
      </c>
      <c r="AI781" s="4">
        <v>13.94</v>
      </c>
      <c r="AJ781">
        <v>20.91</v>
      </c>
      <c r="AK781">
        <v>22.86</v>
      </c>
      <c r="AL781" t="s">
        <v>79</v>
      </c>
      <c r="AM781" t="s">
        <v>80</v>
      </c>
      <c r="AO781" t="s">
        <v>81</v>
      </c>
      <c r="AR781" t="s">
        <v>80</v>
      </c>
      <c r="AT781" t="s">
        <v>80</v>
      </c>
      <c r="AW781" t="s">
        <v>80</v>
      </c>
      <c r="AY781" t="s">
        <v>2435</v>
      </c>
      <c r="AZ781" t="s">
        <v>2391</v>
      </c>
      <c r="BA781" t="s">
        <v>90</v>
      </c>
      <c r="BB781">
        <v>76009</v>
      </c>
      <c r="BC781" t="s">
        <v>77</v>
      </c>
    </row>
    <row r="782" spans="1:55" x14ac:dyDescent="0.25">
      <c r="A782" t="s">
        <v>5926</v>
      </c>
      <c r="B782" s="1">
        <v>43454</v>
      </c>
      <c r="C782" t="s">
        <v>60</v>
      </c>
      <c r="D782" s="2">
        <v>43390.010196759256</v>
      </c>
      <c r="E782" t="s">
        <v>115</v>
      </c>
      <c r="H782" t="s">
        <v>1354</v>
      </c>
      <c r="J782" t="s">
        <v>2752</v>
      </c>
      <c r="L782" t="s">
        <v>2753</v>
      </c>
      <c r="M782" t="s">
        <v>139</v>
      </c>
      <c r="N782">
        <v>28079</v>
      </c>
      <c r="O782" t="s">
        <v>68</v>
      </c>
      <c r="Q782" t="s">
        <v>1357</v>
      </c>
      <c r="S782" t="s">
        <v>71</v>
      </c>
      <c r="T782" t="s">
        <v>1358</v>
      </c>
      <c r="U782" t="s">
        <v>1359</v>
      </c>
      <c r="V782" t="s">
        <v>1295</v>
      </c>
      <c r="W782" t="s">
        <v>992</v>
      </c>
      <c r="X782" t="s">
        <v>1360</v>
      </c>
      <c r="Y782" t="str">
        <f>"47-2061"</f>
        <v>47-2061</v>
      </c>
      <c r="Z782" t="s">
        <v>95</v>
      </c>
      <c r="AA782">
        <v>23831</v>
      </c>
      <c r="AB782">
        <v>6</v>
      </c>
      <c r="AD782" t="s">
        <v>77</v>
      </c>
      <c r="AE782" t="s">
        <v>78</v>
      </c>
      <c r="AF782">
        <v>40</v>
      </c>
      <c r="AG782" s="3">
        <v>0.33333333333333331</v>
      </c>
      <c r="AH782" s="3">
        <v>0.66666666666666663</v>
      </c>
      <c r="AI782" s="4">
        <v>15.18</v>
      </c>
      <c r="AJ782">
        <v>22.77</v>
      </c>
      <c r="AL782" t="s">
        <v>79</v>
      </c>
      <c r="AM782" t="s">
        <v>80</v>
      </c>
      <c r="AO782" t="s">
        <v>81</v>
      </c>
      <c r="AR782" t="s">
        <v>80</v>
      </c>
      <c r="AT782" t="s">
        <v>80</v>
      </c>
      <c r="AW782" t="s">
        <v>80</v>
      </c>
      <c r="AY782" t="s">
        <v>2004</v>
      </c>
      <c r="AZ782" t="s">
        <v>2004</v>
      </c>
      <c r="BA782" t="s">
        <v>134</v>
      </c>
      <c r="BB782">
        <v>29609</v>
      </c>
      <c r="BC782" t="s">
        <v>77</v>
      </c>
    </row>
    <row r="783" spans="1:55" x14ac:dyDescent="0.25">
      <c r="A783" t="s">
        <v>7989</v>
      </c>
      <c r="B783" s="1">
        <v>43434</v>
      </c>
      <c r="C783" t="s">
        <v>60</v>
      </c>
      <c r="D783" s="2">
        <v>43426.0000462963</v>
      </c>
      <c r="E783" t="s">
        <v>85</v>
      </c>
      <c r="H783" t="s">
        <v>7990</v>
      </c>
      <c r="J783" t="s">
        <v>7991</v>
      </c>
      <c r="L783" t="s">
        <v>2465</v>
      </c>
      <c r="M783" t="s">
        <v>879</v>
      </c>
      <c r="N783">
        <v>63303</v>
      </c>
      <c r="O783" t="s">
        <v>68</v>
      </c>
      <c r="Q783" t="s">
        <v>7992</v>
      </c>
      <c r="S783" t="s">
        <v>71</v>
      </c>
      <c r="T783" t="s">
        <v>793</v>
      </c>
      <c r="U783" t="s">
        <v>794</v>
      </c>
      <c r="V783" t="s">
        <v>184</v>
      </c>
      <c r="W783" t="s">
        <v>90</v>
      </c>
      <c r="X783" t="s">
        <v>754</v>
      </c>
      <c r="Y783" t="str">
        <f>"37-3011"</f>
        <v>37-3011</v>
      </c>
      <c r="Z783" t="s">
        <v>454</v>
      </c>
      <c r="AA783">
        <v>561730</v>
      </c>
      <c r="AB783">
        <v>35</v>
      </c>
      <c r="AD783" t="s">
        <v>77</v>
      </c>
      <c r="AE783" t="s">
        <v>96</v>
      </c>
      <c r="AF783">
        <v>40</v>
      </c>
      <c r="AG783" s="3">
        <v>0.29166666666666669</v>
      </c>
      <c r="AH783" s="3">
        <v>0.66666666666666663</v>
      </c>
      <c r="AI783" s="4">
        <v>14.52</v>
      </c>
      <c r="AJ783">
        <v>21.78</v>
      </c>
      <c r="AK783">
        <v>22.5</v>
      </c>
      <c r="AL783" t="s">
        <v>79</v>
      </c>
      <c r="AM783" t="s">
        <v>80</v>
      </c>
      <c r="AO783" t="s">
        <v>81</v>
      </c>
      <c r="AR783" t="s">
        <v>80</v>
      </c>
      <c r="AT783" t="s">
        <v>80</v>
      </c>
      <c r="AW783" t="s">
        <v>80</v>
      </c>
      <c r="AY783" t="s">
        <v>4936</v>
      </c>
      <c r="AZ783" t="s">
        <v>5592</v>
      </c>
      <c r="BA783" t="s">
        <v>879</v>
      </c>
      <c r="BB783">
        <v>63376</v>
      </c>
      <c r="BC783" t="s">
        <v>77</v>
      </c>
    </row>
    <row r="784" spans="1:55" x14ac:dyDescent="0.25">
      <c r="A784" t="s">
        <v>2751</v>
      </c>
      <c r="B784" s="1">
        <v>43455</v>
      </c>
      <c r="C784" t="s">
        <v>60</v>
      </c>
      <c r="D784" s="2">
        <v>43395.465509259258</v>
      </c>
      <c r="E784" t="s">
        <v>115</v>
      </c>
      <c r="H784" t="s">
        <v>1354</v>
      </c>
      <c r="J784" t="s">
        <v>2752</v>
      </c>
      <c r="L784" t="s">
        <v>2753</v>
      </c>
      <c r="M784" t="s">
        <v>139</v>
      </c>
      <c r="N784">
        <v>28079</v>
      </c>
      <c r="O784" t="s">
        <v>68</v>
      </c>
      <c r="Q784" t="s">
        <v>1357</v>
      </c>
      <c r="S784" t="s">
        <v>71</v>
      </c>
      <c r="T784" t="s">
        <v>1358</v>
      </c>
      <c r="U784" t="s">
        <v>1359</v>
      </c>
      <c r="V784" t="s">
        <v>1295</v>
      </c>
      <c r="W784" t="s">
        <v>992</v>
      </c>
      <c r="X784" t="s">
        <v>1360</v>
      </c>
      <c r="Y784" t="str">
        <f>"47-2131"</f>
        <v>47-2131</v>
      </c>
      <c r="Z784" t="s">
        <v>2754</v>
      </c>
      <c r="AA784">
        <v>23831</v>
      </c>
      <c r="AB784">
        <v>8</v>
      </c>
      <c r="AD784" t="s">
        <v>77</v>
      </c>
      <c r="AE784" t="s">
        <v>78</v>
      </c>
      <c r="AF784">
        <v>40</v>
      </c>
      <c r="AG784" s="3">
        <v>0.33333333333333331</v>
      </c>
      <c r="AH784" s="3">
        <v>0.66666666666666663</v>
      </c>
      <c r="AI784" s="4">
        <v>15.31</v>
      </c>
      <c r="AJ784">
        <v>22.96</v>
      </c>
      <c r="AL784" t="s">
        <v>79</v>
      </c>
      <c r="AM784" t="s">
        <v>80</v>
      </c>
      <c r="AO784" t="s">
        <v>81</v>
      </c>
      <c r="AR784" t="s">
        <v>80</v>
      </c>
      <c r="AT784" t="s">
        <v>80</v>
      </c>
      <c r="AW784" t="s">
        <v>80</v>
      </c>
      <c r="AY784" t="s">
        <v>2755</v>
      </c>
      <c r="AZ784" t="s">
        <v>2756</v>
      </c>
      <c r="BA784" t="s">
        <v>592</v>
      </c>
      <c r="BB784">
        <v>37129</v>
      </c>
      <c r="BC784" t="s">
        <v>77</v>
      </c>
    </row>
    <row r="785" spans="1:56" x14ac:dyDescent="0.25">
      <c r="A785" t="s">
        <v>2812</v>
      </c>
      <c r="B785" s="1">
        <v>43454</v>
      </c>
      <c r="C785" t="s">
        <v>60</v>
      </c>
      <c r="D785" s="2">
        <v>43390.008842592593</v>
      </c>
      <c r="E785" t="s">
        <v>115</v>
      </c>
      <c r="H785" t="s">
        <v>1354</v>
      </c>
      <c r="J785" t="s">
        <v>2813</v>
      </c>
      <c r="L785" t="s">
        <v>2814</v>
      </c>
      <c r="M785" t="s">
        <v>139</v>
      </c>
      <c r="N785">
        <v>27529</v>
      </c>
      <c r="O785" t="s">
        <v>68</v>
      </c>
      <c r="Q785" t="s">
        <v>1357</v>
      </c>
      <c r="S785" t="s">
        <v>71</v>
      </c>
      <c r="T785" t="s">
        <v>1358</v>
      </c>
      <c r="U785" t="s">
        <v>1359</v>
      </c>
      <c r="V785" t="s">
        <v>1295</v>
      </c>
      <c r="W785" t="s">
        <v>992</v>
      </c>
      <c r="X785" t="s">
        <v>1360</v>
      </c>
      <c r="Y785" t="str">
        <f>"47-2131"</f>
        <v>47-2131</v>
      </c>
      <c r="Z785" t="s">
        <v>2754</v>
      </c>
      <c r="AA785">
        <v>23831</v>
      </c>
      <c r="AB785">
        <v>6</v>
      </c>
      <c r="AD785" t="s">
        <v>77</v>
      </c>
      <c r="AE785" t="s">
        <v>78</v>
      </c>
      <c r="AF785">
        <v>40</v>
      </c>
      <c r="AG785" s="3">
        <v>0.33333333333333331</v>
      </c>
      <c r="AH785" s="3">
        <v>0.66666666666666663</v>
      </c>
      <c r="AI785" s="4">
        <v>14.96</v>
      </c>
      <c r="AJ785">
        <v>22.44</v>
      </c>
      <c r="AL785" t="s">
        <v>79</v>
      </c>
      <c r="AM785" t="s">
        <v>80</v>
      </c>
      <c r="AO785" t="s">
        <v>81</v>
      </c>
      <c r="AR785" t="s">
        <v>80</v>
      </c>
      <c r="AT785" t="s">
        <v>80</v>
      </c>
      <c r="AW785" t="s">
        <v>80</v>
      </c>
      <c r="AY785" t="s">
        <v>2814</v>
      </c>
      <c r="AZ785" t="s">
        <v>2771</v>
      </c>
      <c r="BA785" t="s">
        <v>139</v>
      </c>
      <c r="BB785">
        <v>27529</v>
      </c>
      <c r="BC785" t="s">
        <v>77</v>
      </c>
    </row>
    <row r="786" spans="1:56" x14ac:dyDescent="0.25">
      <c r="A786" t="s">
        <v>1289</v>
      </c>
      <c r="B786" s="1">
        <v>43452</v>
      </c>
      <c r="C786" t="s">
        <v>60</v>
      </c>
      <c r="D786" s="2">
        <v>43421.007164351853</v>
      </c>
      <c r="E786" t="s">
        <v>85</v>
      </c>
      <c r="H786" t="s">
        <v>1290</v>
      </c>
      <c r="J786" t="s">
        <v>1291</v>
      </c>
      <c r="L786" t="s">
        <v>539</v>
      </c>
      <c r="M786" t="s">
        <v>90</v>
      </c>
      <c r="N786">
        <v>78232</v>
      </c>
      <c r="O786" t="s">
        <v>68</v>
      </c>
      <c r="Q786" t="s">
        <v>1292</v>
      </c>
      <c r="S786" t="s">
        <v>71</v>
      </c>
      <c r="T786" t="s">
        <v>1259</v>
      </c>
      <c r="U786" t="s">
        <v>1064</v>
      </c>
      <c r="V786" t="s">
        <v>1065</v>
      </c>
      <c r="W786" t="s">
        <v>90</v>
      </c>
      <c r="X786" t="s">
        <v>95</v>
      </c>
      <c r="Y786" t="str">
        <f>"47-2061"</f>
        <v>47-2061</v>
      </c>
      <c r="Z786" t="s">
        <v>92</v>
      </c>
      <c r="AA786">
        <v>236220</v>
      </c>
      <c r="AB786">
        <v>6</v>
      </c>
      <c r="AD786" t="s">
        <v>77</v>
      </c>
      <c r="AE786" t="s">
        <v>96</v>
      </c>
      <c r="AF786">
        <v>35</v>
      </c>
      <c r="AG786" s="3">
        <v>0.29166666666666669</v>
      </c>
      <c r="AH786" s="3">
        <v>0.66666666666666663</v>
      </c>
      <c r="AI786" s="4">
        <v>15.07</v>
      </c>
      <c r="AJ786">
        <v>22.61</v>
      </c>
      <c r="AL786" t="s">
        <v>79</v>
      </c>
      <c r="AM786" t="s">
        <v>80</v>
      </c>
      <c r="AO786" t="s">
        <v>81</v>
      </c>
      <c r="AR786" t="s">
        <v>80</v>
      </c>
      <c r="AT786" t="s">
        <v>80</v>
      </c>
      <c r="AW786" t="s">
        <v>80</v>
      </c>
      <c r="AY786" t="s">
        <v>539</v>
      </c>
      <c r="AZ786" t="s">
        <v>755</v>
      </c>
      <c r="BA786" t="s">
        <v>90</v>
      </c>
      <c r="BB786">
        <v>78232</v>
      </c>
      <c r="BC786" t="s">
        <v>77</v>
      </c>
    </row>
    <row r="787" spans="1:56" x14ac:dyDescent="0.25">
      <c r="A787" t="s">
        <v>4926</v>
      </c>
      <c r="B787" s="1">
        <v>43455</v>
      </c>
      <c r="C787" t="s">
        <v>60</v>
      </c>
      <c r="D787" s="2">
        <v>43390.005277777775</v>
      </c>
      <c r="E787" t="s">
        <v>115</v>
      </c>
      <c r="H787" t="s">
        <v>1354</v>
      </c>
      <c r="J787" t="s">
        <v>2752</v>
      </c>
      <c r="L787" t="s">
        <v>2753</v>
      </c>
      <c r="M787" t="s">
        <v>139</v>
      </c>
      <c r="N787">
        <v>28079</v>
      </c>
      <c r="O787" t="s">
        <v>68</v>
      </c>
      <c r="Q787" t="s">
        <v>1357</v>
      </c>
      <c r="S787" t="s">
        <v>71</v>
      </c>
      <c r="T787" t="s">
        <v>1358</v>
      </c>
      <c r="U787" t="s">
        <v>1359</v>
      </c>
      <c r="V787" t="s">
        <v>1295</v>
      </c>
      <c r="W787" t="s">
        <v>992</v>
      </c>
      <c r="X787" t="s">
        <v>1360</v>
      </c>
      <c r="Y787" t="str">
        <f>"47-2061"</f>
        <v>47-2061</v>
      </c>
      <c r="Z787" t="s">
        <v>92</v>
      </c>
      <c r="AA787">
        <v>23831</v>
      </c>
      <c r="AB787">
        <v>10</v>
      </c>
      <c r="AD787" t="s">
        <v>77</v>
      </c>
      <c r="AE787" t="s">
        <v>78</v>
      </c>
      <c r="AF787">
        <v>40</v>
      </c>
      <c r="AG787" s="3">
        <v>0.33333333333333331</v>
      </c>
      <c r="AH787" s="3">
        <v>0.66666666666666663</v>
      </c>
      <c r="AI787" s="4">
        <v>14.14</v>
      </c>
      <c r="AJ787">
        <v>21.21</v>
      </c>
      <c r="AL787" t="s">
        <v>79</v>
      </c>
      <c r="AM787" t="s">
        <v>80</v>
      </c>
      <c r="AO787" t="s">
        <v>81</v>
      </c>
      <c r="AR787" t="s">
        <v>80</v>
      </c>
      <c r="AT787" t="s">
        <v>80</v>
      </c>
      <c r="AW787" t="s">
        <v>80</v>
      </c>
      <c r="AY787" t="s">
        <v>2753</v>
      </c>
      <c r="AZ787" t="s">
        <v>1439</v>
      </c>
      <c r="BA787" t="s">
        <v>139</v>
      </c>
      <c r="BB787">
        <v>28079</v>
      </c>
      <c r="BC787" t="s">
        <v>77</v>
      </c>
    </row>
    <row r="788" spans="1:56" x14ac:dyDescent="0.25">
      <c r="A788" t="s">
        <v>3322</v>
      </c>
      <c r="B788" s="1">
        <v>43430</v>
      </c>
      <c r="C788" t="s">
        <v>60</v>
      </c>
      <c r="D788" s="2">
        <v>43407.004282407404</v>
      </c>
      <c r="E788" t="s">
        <v>61</v>
      </c>
      <c r="F788" s="1">
        <v>43497</v>
      </c>
      <c r="G788" s="1">
        <v>43766</v>
      </c>
      <c r="H788" t="s">
        <v>3323</v>
      </c>
      <c r="I788" t="s">
        <v>3324</v>
      </c>
      <c r="J788" t="s">
        <v>3325</v>
      </c>
      <c r="L788" t="s">
        <v>3326</v>
      </c>
      <c r="M788" t="s">
        <v>592</v>
      </c>
      <c r="N788">
        <v>37863</v>
      </c>
      <c r="O788" t="s">
        <v>68</v>
      </c>
      <c r="Q788" t="s">
        <v>3327</v>
      </c>
      <c r="S788" t="s">
        <v>71</v>
      </c>
      <c r="T788" t="s">
        <v>724</v>
      </c>
      <c r="U788" t="s">
        <v>471</v>
      </c>
      <c r="V788" t="s">
        <v>557</v>
      </c>
      <c r="W788" t="s">
        <v>90</v>
      </c>
      <c r="X788" t="s">
        <v>3328</v>
      </c>
      <c r="Y788" t="str">
        <f>"39-3091"</f>
        <v>39-3091</v>
      </c>
      <c r="Z788" t="s">
        <v>166</v>
      </c>
      <c r="AA788">
        <v>7131</v>
      </c>
      <c r="AB788">
        <v>10</v>
      </c>
      <c r="AC788">
        <v>10</v>
      </c>
      <c r="AD788" t="s">
        <v>77</v>
      </c>
      <c r="AE788" t="s">
        <v>96</v>
      </c>
      <c r="AF788">
        <v>35</v>
      </c>
      <c r="AG788" s="3">
        <v>0.33333333333333331</v>
      </c>
      <c r="AH788" s="3">
        <v>0.66666666666666663</v>
      </c>
      <c r="AI788" s="4">
        <v>10.23</v>
      </c>
      <c r="AL788" t="s">
        <v>79</v>
      </c>
      <c r="AM788" t="s">
        <v>80</v>
      </c>
      <c r="AO788" t="s">
        <v>81</v>
      </c>
      <c r="AR788" t="s">
        <v>80</v>
      </c>
      <c r="AT788" t="s">
        <v>80</v>
      </c>
      <c r="AW788" t="s">
        <v>80</v>
      </c>
      <c r="AY788" t="s">
        <v>3326</v>
      </c>
      <c r="AZ788" t="s">
        <v>2199</v>
      </c>
      <c r="BA788" t="s">
        <v>592</v>
      </c>
      <c r="BB788">
        <v>37863</v>
      </c>
      <c r="BC788" t="s">
        <v>83</v>
      </c>
    </row>
    <row r="789" spans="1:56" x14ac:dyDescent="0.25">
      <c r="A789" t="s">
        <v>7838</v>
      </c>
      <c r="B789" s="1">
        <v>43419</v>
      </c>
      <c r="C789" t="s">
        <v>60</v>
      </c>
      <c r="D789" s="2">
        <v>43395.58184027778</v>
      </c>
      <c r="E789" t="s">
        <v>61</v>
      </c>
      <c r="F789" s="1">
        <v>43484</v>
      </c>
      <c r="G789" s="1">
        <v>43766</v>
      </c>
      <c r="H789" t="s">
        <v>7839</v>
      </c>
      <c r="J789" t="s">
        <v>7840</v>
      </c>
      <c r="L789" t="s">
        <v>1334</v>
      </c>
      <c r="M789" t="s">
        <v>248</v>
      </c>
      <c r="N789">
        <v>97504</v>
      </c>
      <c r="O789" t="s">
        <v>68</v>
      </c>
      <c r="Q789" t="s">
        <v>7841</v>
      </c>
      <c r="S789" t="s">
        <v>71</v>
      </c>
      <c r="T789" t="s">
        <v>250</v>
      </c>
      <c r="U789" t="s">
        <v>579</v>
      </c>
      <c r="V789" t="s">
        <v>580</v>
      </c>
      <c r="W789" t="s">
        <v>253</v>
      </c>
      <c r="X789" t="s">
        <v>254</v>
      </c>
      <c r="Y789" t="str">
        <f>"45-4011"</f>
        <v>45-4011</v>
      </c>
      <c r="Z789" t="s">
        <v>242</v>
      </c>
      <c r="AA789">
        <v>115310</v>
      </c>
      <c r="AB789">
        <v>65</v>
      </c>
      <c r="AC789">
        <v>65</v>
      </c>
      <c r="AD789" t="s">
        <v>77</v>
      </c>
      <c r="AE789" t="s">
        <v>96</v>
      </c>
      <c r="AF789">
        <v>35</v>
      </c>
      <c r="AG789" s="3">
        <v>0.25</v>
      </c>
      <c r="AH789" s="3">
        <v>0.625</v>
      </c>
      <c r="AI789" s="5">
        <v>12</v>
      </c>
      <c r="AJ789">
        <v>18</v>
      </c>
      <c r="AK789">
        <v>35.19</v>
      </c>
      <c r="AL789" t="s">
        <v>79</v>
      </c>
      <c r="AM789" t="s">
        <v>80</v>
      </c>
      <c r="AO789" t="s">
        <v>81</v>
      </c>
      <c r="AR789" t="s">
        <v>80</v>
      </c>
      <c r="AT789" t="s">
        <v>80</v>
      </c>
      <c r="AW789" t="s">
        <v>71</v>
      </c>
      <c r="AX789">
        <v>3</v>
      </c>
      <c r="AY789" t="s">
        <v>1334</v>
      </c>
      <c r="AZ789" t="s">
        <v>621</v>
      </c>
      <c r="BA789" t="s">
        <v>248</v>
      </c>
      <c r="BB789">
        <v>97504</v>
      </c>
      <c r="BC789" t="s">
        <v>77</v>
      </c>
    </row>
    <row r="790" spans="1:56" x14ac:dyDescent="0.25">
      <c r="A790" t="s">
        <v>1353</v>
      </c>
      <c r="B790" s="1">
        <v>43454</v>
      </c>
      <c r="C790" t="s">
        <v>60</v>
      </c>
      <c r="D790" s="2">
        <v>43390.007222222222</v>
      </c>
      <c r="E790" t="s">
        <v>61</v>
      </c>
      <c r="F790" s="1">
        <v>43480</v>
      </c>
      <c r="G790" s="1">
        <v>43784</v>
      </c>
      <c r="H790" t="s">
        <v>1354</v>
      </c>
      <c r="J790" t="s">
        <v>1355</v>
      </c>
      <c r="L790" t="s">
        <v>1356</v>
      </c>
      <c r="M790" t="s">
        <v>139</v>
      </c>
      <c r="N790">
        <v>28732</v>
      </c>
      <c r="O790" t="s">
        <v>68</v>
      </c>
      <c r="Q790" t="s">
        <v>1357</v>
      </c>
      <c r="S790" t="s">
        <v>71</v>
      </c>
      <c r="T790" t="s">
        <v>1358</v>
      </c>
      <c r="U790" t="s">
        <v>1359</v>
      </c>
      <c r="V790" t="s">
        <v>1295</v>
      </c>
      <c r="W790" t="s">
        <v>992</v>
      </c>
      <c r="X790" t="s">
        <v>1360</v>
      </c>
      <c r="Y790" t="str">
        <f>"47-2061"</f>
        <v>47-2061</v>
      </c>
      <c r="Z790" t="s">
        <v>92</v>
      </c>
      <c r="AA790">
        <v>23831</v>
      </c>
      <c r="AB790">
        <v>6</v>
      </c>
      <c r="AC790">
        <v>6</v>
      </c>
      <c r="AD790" t="s">
        <v>77</v>
      </c>
      <c r="AE790" t="s">
        <v>78</v>
      </c>
      <c r="AF790">
        <v>40</v>
      </c>
      <c r="AG790" s="3">
        <v>0.33333333333333331</v>
      </c>
      <c r="AH790" s="3">
        <v>0.66666666666666663</v>
      </c>
      <c r="AI790" s="4">
        <v>14.14</v>
      </c>
      <c r="AJ790">
        <v>21.21</v>
      </c>
      <c r="AL790" t="s">
        <v>79</v>
      </c>
      <c r="AM790" t="s">
        <v>80</v>
      </c>
      <c r="AO790" t="s">
        <v>81</v>
      </c>
      <c r="AR790" t="s">
        <v>80</v>
      </c>
      <c r="AT790" t="s">
        <v>80</v>
      </c>
      <c r="AW790" t="s">
        <v>80</v>
      </c>
      <c r="AY790" t="s">
        <v>1356</v>
      </c>
      <c r="AZ790" t="s">
        <v>1361</v>
      </c>
      <c r="BA790" t="s">
        <v>139</v>
      </c>
      <c r="BB790">
        <v>28732</v>
      </c>
      <c r="BC790" t="s">
        <v>77</v>
      </c>
    </row>
    <row r="791" spans="1:56" x14ac:dyDescent="0.25">
      <c r="A791" t="s">
        <v>201</v>
      </c>
      <c r="B791" s="1">
        <v>43411</v>
      </c>
      <c r="C791" t="s">
        <v>60</v>
      </c>
      <c r="D791" s="2">
        <v>43389.348877314813</v>
      </c>
      <c r="E791" t="s">
        <v>61</v>
      </c>
      <c r="F791" s="1">
        <v>43474</v>
      </c>
      <c r="G791" s="1">
        <v>43567</v>
      </c>
      <c r="H791" t="s">
        <v>202</v>
      </c>
      <c r="I791" t="s">
        <v>69</v>
      </c>
      <c r="J791" t="s">
        <v>203</v>
      </c>
      <c r="K791" t="s">
        <v>204</v>
      </c>
      <c r="L791" t="s">
        <v>205</v>
      </c>
      <c r="M791" t="s">
        <v>119</v>
      </c>
      <c r="N791">
        <v>32750</v>
      </c>
      <c r="O791" t="s">
        <v>68</v>
      </c>
      <c r="P791" t="s">
        <v>69</v>
      </c>
      <c r="Q791" t="s">
        <v>206</v>
      </c>
      <c r="S791" t="s">
        <v>71</v>
      </c>
      <c r="T791" t="s">
        <v>207</v>
      </c>
      <c r="U791" t="s">
        <v>208</v>
      </c>
      <c r="V791" t="s">
        <v>209</v>
      </c>
      <c r="W791" t="s">
        <v>90</v>
      </c>
      <c r="X791" t="s">
        <v>210</v>
      </c>
      <c r="Y791" t="str">
        <f>"39-3091"</f>
        <v>39-3091</v>
      </c>
      <c r="Z791" t="s">
        <v>166</v>
      </c>
      <c r="AA791">
        <v>713990</v>
      </c>
      <c r="AB791">
        <v>40</v>
      </c>
      <c r="AC791">
        <v>40</v>
      </c>
      <c r="AD791" t="s">
        <v>77</v>
      </c>
      <c r="AE791" t="s">
        <v>78</v>
      </c>
      <c r="AF791">
        <v>40</v>
      </c>
      <c r="AG791" s="3">
        <v>0.54166666666666663</v>
      </c>
      <c r="AH791" s="3">
        <v>0.91666666666666663</v>
      </c>
      <c r="AI791" s="4">
        <v>378.8</v>
      </c>
      <c r="AL791" t="s">
        <v>79</v>
      </c>
      <c r="AM791" t="s">
        <v>80</v>
      </c>
      <c r="AO791" t="s">
        <v>81</v>
      </c>
      <c r="AR791" t="s">
        <v>80</v>
      </c>
      <c r="AT791" t="s">
        <v>80</v>
      </c>
      <c r="AW791" t="s">
        <v>80</v>
      </c>
      <c r="AY791" t="s">
        <v>211</v>
      </c>
      <c r="AZ791" t="s">
        <v>212</v>
      </c>
      <c r="BA791" t="s">
        <v>119</v>
      </c>
      <c r="BB791">
        <v>34221</v>
      </c>
      <c r="BC791" t="s">
        <v>77</v>
      </c>
    </row>
    <row r="792" spans="1:56" x14ac:dyDescent="0.25">
      <c r="A792" t="s">
        <v>7781</v>
      </c>
      <c r="B792" s="1">
        <v>43419</v>
      </c>
      <c r="C792" t="s">
        <v>60</v>
      </c>
      <c r="D792" s="2">
        <v>43390.532754629632</v>
      </c>
      <c r="E792" t="s">
        <v>61</v>
      </c>
      <c r="F792" s="1">
        <v>43480</v>
      </c>
      <c r="G792" s="1">
        <v>43769</v>
      </c>
      <c r="H792" t="s">
        <v>7782</v>
      </c>
      <c r="I792" t="s">
        <v>7783</v>
      </c>
      <c r="J792" t="s">
        <v>7784</v>
      </c>
      <c r="K792" t="s">
        <v>7785</v>
      </c>
      <c r="L792" t="s">
        <v>5134</v>
      </c>
      <c r="M792" t="s">
        <v>1752</v>
      </c>
      <c r="N792">
        <v>83002</v>
      </c>
      <c r="O792" t="s">
        <v>68</v>
      </c>
      <c r="P792" t="s">
        <v>69</v>
      </c>
      <c r="Q792" t="s">
        <v>7786</v>
      </c>
      <c r="R792">
        <v>1</v>
      </c>
      <c r="S792" t="s">
        <v>80</v>
      </c>
      <c r="U792" t="s">
        <v>108</v>
      </c>
      <c r="X792" t="s">
        <v>3287</v>
      </c>
      <c r="Y792" t="str">
        <f>"37-3011"</f>
        <v>37-3011</v>
      </c>
      <c r="Z792" t="s">
        <v>454</v>
      </c>
      <c r="AA792">
        <v>541320</v>
      </c>
      <c r="AB792">
        <v>18</v>
      </c>
      <c r="AC792">
        <v>18</v>
      </c>
      <c r="AD792" t="s">
        <v>77</v>
      </c>
      <c r="AE792" t="s">
        <v>78</v>
      </c>
      <c r="AF792">
        <v>40</v>
      </c>
      <c r="AG792" s="3">
        <v>0.33333333333333331</v>
      </c>
      <c r="AH792" s="3">
        <v>0.70833333333333337</v>
      </c>
      <c r="AI792" s="4">
        <v>16.36</v>
      </c>
      <c r="AL792" t="s">
        <v>79</v>
      </c>
      <c r="AM792" t="s">
        <v>80</v>
      </c>
      <c r="AO792" t="s">
        <v>81</v>
      </c>
      <c r="AR792" t="s">
        <v>80</v>
      </c>
      <c r="AT792" t="s">
        <v>80</v>
      </c>
      <c r="AW792" t="s">
        <v>80</v>
      </c>
      <c r="AY792" t="s">
        <v>621</v>
      </c>
      <c r="AZ792" t="s">
        <v>1756</v>
      </c>
      <c r="BA792" t="s">
        <v>1752</v>
      </c>
      <c r="BB792">
        <v>83001</v>
      </c>
      <c r="BC792" t="s">
        <v>77</v>
      </c>
    </row>
    <row r="793" spans="1:56" x14ac:dyDescent="0.25">
      <c r="A793" t="s">
        <v>3613</v>
      </c>
      <c r="B793" s="1">
        <v>43441</v>
      </c>
      <c r="C793" t="s">
        <v>60</v>
      </c>
      <c r="D793" s="2">
        <v>43421.007569444446</v>
      </c>
      <c r="E793" t="s">
        <v>85</v>
      </c>
      <c r="H793" t="s">
        <v>3614</v>
      </c>
      <c r="J793" t="s">
        <v>3615</v>
      </c>
      <c r="L793" t="s">
        <v>3616</v>
      </c>
      <c r="M793" t="s">
        <v>90</v>
      </c>
      <c r="N793">
        <v>75087</v>
      </c>
      <c r="O793" t="s">
        <v>68</v>
      </c>
      <c r="Q793" t="s">
        <v>3617</v>
      </c>
      <c r="S793" t="s">
        <v>71</v>
      </c>
      <c r="T793" t="s">
        <v>1259</v>
      </c>
      <c r="U793" t="s">
        <v>1064</v>
      </c>
      <c r="V793" t="s">
        <v>1065</v>
      </c>
      <c r="W793" t="s">
        <v>90</v>
      </c>
      <c r="X793" t="s">
        <v>754</v>
      </c>
      <c r="Y793" t="str">
        <f>"37-3011"</f>
        <v>37-3011</v>
      </c>
      <c r="Z793" t="s">
        <v>454</v>
      </c>
      <c r="AA793">
        <v>561730</v>
      </c>
      <c r="AB793">
        <v>7</v>
      </c>
      <c r="AD793" t="s">
        <v>77</v>
      </c>
      <c r="AE793" t="s">
        <v>96</v>
      </c>
      <c r="AF793">
        <v>35</v>
      </c>
      <c r="AG793" s="3">
        <v>0.33333333333333331</v>
      </c>
      <c r="AH793" s="3">
        <v>0.70833333333333337</v>
      </c>
      <c r="AI793" s="4">
        <v>13.94</v>
      </c>
      <c r="AJ793">
        <v>20.91</v>
      </c>
      <c r="AL793" t="s">
        <v>79</v>
      </c>
      <c r="AM793" t="s">
        <v>80</v>
      </c>
      <c r="AO793" t="s">
        <v>81</v>
      </c>
      <c r="AR793" t="s">
        <v>80</v>
      </c>
      <c r="AT793" t="s">
        <v>80</v>
      </c>
      <c r="AW793" t="s">
        <v>80</v>
      </c>
      <c r="AY793" t="s">
        <v>3616</v>
      </c>
      <c r="AZ793" t="s">
        <v>3616</v>
      </c>
      <c r="BA793" t="s">
        <v>90</v>
      </c>
      <c r="BB793">
        <v>75087</v>
      </c>
      <c r="BC793" t="s">
        <v>77</v>
      </c>
    </row>
    <row r="794" spans="1:56" x14ac:dyDescent="0.25">
      <c r="A794" t="s">
        <v>7686</v>
      </c>
      <c r="B794" s="1">
        <v>43391</v>
      </c>
      <c r="C794" t="s">
        <v>60</v>
      </c>
      <c r="D794" s="2">
        <v>43389.532164351855</v>
      </c>
      <c r="E794" t="s">
        <v>350</v>
      </c>
      <c r="H794" t="s">
        <v>7687</v>
      </c>
      <c r="J794" t="s">
        <v>7688</v>
      </c>
      <c r="L794" t="s">
        <v>5030</v>
      </c>
      <c r="M794" t="s">
        <v>879</v>
      </c>
      <c r="N794">
        <v>63017</v>
      </c>
      <c r="O794" t="s">
        <v>68</v>
      </c>
      <c r="Q794" t="s">
        <v>7689</v>
      </c>
      <c r="S794" t="s">
        <v>80</v>
      </c>
      <c r="U794" t="s">
        <v>108</v>
      </c>
      <c r="X794" t="s">
        <v>7690</v>
      </c>
      <c r="Y794" t="str">
        <f>"51-6052"</f>
        <v>51-6052</v>
      </c>
      <c r="Z794" t="s">
        <v>7691</v>
      </c>
      <c r="AA794">
        <v>811490</v>
      </c>
      <c r="AB794">
        <v>2</v>
      </c>
      <c r="AD794" t="s">
        <v>77</v>
      </c>
      <c r="AE794" t="s">
        <v>199</v>
      </c>
      <c r="AF794">
        <v>40</v>
      </c>
      <c r="AG794" s="3">
        <v>0.375</v>
      </c>
      <c r="AH794" s="3">
        <v>0.75</v>
      </c>
      <c r="AI794" s="5">
        <v>12</v>
      </c>
      <c r="AM794" t="s">
        <v>80</v>
      </c>
      <c r="AO794" t="s">
        <v>690</v>
      </c>
      <c r="AR794" t="s">
        <v>80</v>
      </c>
      <c r="AT794" t="s">
        <v>80</v>
      </c>
      <c r="AW794" t="s">
        <v>71</v>
      </c>
      <c r="AX794">
        <v>16</v>
      </c>
      <c r="AY794" t="s">
        <v>5030</v>
      </c>
      <c r="AZ794" t="s">
        <v>5030</v>
      </c>
      <c r="BA794" t="s">
        <v>879</v>
      </c>
      <c r="BB794">
        <v>63017</v>
      </c>
      <c r="BC794" t="s">
        <v>83</v>
      </c>
      <c r="BD794" t="s">
        <v>69</v>
      </c>
    </row>
    <row r="795" spans="1:56" x14ac:dyDescent="0.25">
      <c r="A795" t="s">
        <v>7564</v>
      </c>
      <c r="B795" s="1">
        <v>43455</v>
      </c>
      <c r="C795" t="s">
        <v>60</v>
      </c>
      <c r="D795" s="2">
        <v>43390.004016203704</v>
      </c>
      <c r="E795" t="s">
        <v>115</v>
      </c>
      <c r="H795" t="s">
        <v>1354</v>
      </c>
      <c r="J795" t="s">
        <v>2752</v>
      </c>
      <c r="L795" t="s">
        <v>2753</v>
      </c>
      <c r="M795" t="s">
        <v>139</v>
      </c>
      <c r="N795">
        <v>28079</v>
      </c>
      <c r="O795" t="s">
        <v>68</v>
      </c>
      <c r="Q795" t="s">
        <v>1357</v>
      </c>
      <c r="S795" t="s">
        <v>71</v>
      </c>
      <c r="T795" t="s">
        <v>1358</v>
      </c>
      <c r="U795" t="s">
        <v>1359</v>
      </c>
      <c r="V795" t="s">
        <v>1295</v>
      </c>
      <c r="W795" t="s">
        <v>992</v>
      </c>
      <c r="X795" t="s">
        <v>1360</v>
      </c>
      <c r="Y795" t="str">
        <f>"47-2131"</f>
        <v>47-2131</v>
      </c>
      <c r="Z795" t="s">
        <v>2754</v>
      </c>
      <c r="AA795">
        <v>23831</v>
      </c>
      <c r="AB795">
        <v>6</v>
      </c>
      <c r="AD795" t="s">
        <v>77</v>
      </c>
      <c r="AE795" t="s">
        <v>78</v>
      </c>
      <c r="AF795">
        <v>40</v>
      </c>
      <c r="AG795" s="3">
        <v>0.33333333333333331</v>
      </c>
      <c r="AH795" s="3">
        <v>0.66666666666666663</v>
      </c>
      <c r="AI795" s="4">
        <v>14.14</v>
      </c>
      <c r="AJ795">
        <v>21.21</v>
      </c>
      <c r="AL795" t="s">
        <v>79</v>
      </c>
      <c r="AM795" t="s">
        <v>80</v>
      </c>
      <c r="AO795" t="s">
        <v>81</v>
      </c>
      <c r="AR795" t="s">
        <v>80</v>
      </c>
      <c r="AT795" t="s">
        <v>80</v>
      </c>
      <c r="AW795" t="s">
        <v>80</v>
      </c>
      <c r="AY795" t="s">
        <v>1084</v>
      </c>
      <c r="AZ795" t="s">
        <v>5188</v>
      </c>
      <c r="BA795" t="s">
        <v>139</v>
      </c>
      <c r="BB795">
        <v>28607</v>
      </c>
      <c r="BC795" t="s">
        <v>77</v>
      </c>
    </row>
    <row r="796" spans="1:56" x14ac:dyDescent="0.25">
      <c r="A796" t="s">
        <v>3568</v>
      </c>
      <c r="B796" s="1">
        <v>43447</v>
      </c>
      <c r="C796" t="s">
        <v>60</v>
      </c>
      <c r="D796" s="2">
        <v>43402.036770833336</v>
      </c>
      <c r="E796" t="s">
        <v>85</v>
      </c>
      <c r="H796" t="s">
        <v>3569</v>
      </c>
      <c r="I796" t="s">
        <v>276</v>
      </c>
      <c r="J796" t="s">
        <v>3570</v>
      </c>
      <c r="K796" t="s">
        <v>276</v>
      </c>
      <c r="L796" t="s">
        <v>3571</v>
      </c>
      <c r="M796" t="s">
        <v>354</v>
      </c>
      <c r="N796">
        <v>73020</v>
      </c>
      <c r="O796" t="s">
        <v>68</v>
      </c>
      <c r="Q796" t="s">
        <v>3572</v>
      </c>
      <c r="S796" t="s">
        <v>71</v>
      </c>
      <c r="T796" t="s">
        <v>2204</v>
      </c>
      <c r="U796" t="s">
        <v>2205</v>
      </c>
      <c r="V796" t="s">
        <v>2206</v>
      </c>
      <c r="W796" t="s">
        <v>354</v>
      </c>
      <c r="X796" t="s">
        <v>2207</v>
      </c>
      <c r="Y796" t="str">
        <f>"37-3011"</f>
        <v>37-3011</v>
      </c>
      <c r="Z796" t="s">
        <v>454</v>
      </c>
      <c r="AA796">
        <v>561730</v>
      </c>
      <c r="AB796">
        <v>12</v>
      </c>
      <c r="AD796" t="s">
        <v>77</v>
      </c>
      <c r="AE796" t="s">
        <v>96</v>
      </c>
      <c r="AF796">
        <v>40</v>
      </c>
      <c r="AG796" s="3">
        <v>0.33333333333333331</v>
      </c>
      <c r="AH796" s="3">
        <v>0.70833333333333337</v>
      </c>
      <c r="AI796" s="4">
        <v>12.32</v>
      </c>
      <c r="AJ796">
        <v>0</v>
      </c>
      <c r="AK796">
        <v>0</v>
      </c>
      <c r="AL796" t="s">
        <v>79</v>
      </c>
      <c r="AM796" t="s">
        <v>80</v>
      </c>
      <c r="AO796" t="s">
        <v>173</v>
      </c>
      <c r="AP796" t="s">
        <v>276</v>
      </c>
      <c r="AQ796" t="s">
        <v>276</v>
      </c>
      <c r="AR796" t="s">
        <v>80</v>
      </c>
      <c r="AT796" t="s">
        <v>80</v>
      </c>
      <c r="AW796" t="s">
        <v>80</v>
      </c>
      <c r="AY796" t="s">
        <v>3571</v>
      </c>
      <c r="AZ796" t="s">
        <v>3573</v>
      </c>
      <c r="BA796" t="s">
        <v>354</v>
      </c>
      <c r="BB796">
        <v>73020</v>
      </c>
      <c r="BC796" t="s">
        <v>77</v>
      </c>
    </row>
    <row r="797" spans="1:56" x14ac:dyDescent="0.25">
      <c r="A797" t="s">
        <v>7574</v>
      </c>
      <c r="B797" s="1">
        <v>43460</v>
      </c>
      <c r="C797" t="s">
        <v>60</v>
      </c>
      <c r="D797" s="2">
        <v>43390.823368055557</v>
      </c>
      <c r="E797" t="s">
        <v>115</v>
      </c>
      <c r="H797" t="s">
        <v>7575</v>
      </c>
      <c r="I797" t="s">
        <v>7575</v>
      </c>
      <c r="J797" t="s">
        <v>7576</v>
      </c>
      <c r="K797" t="s">
        <v>69</v>
      </c>
      <c r="L797" t="s">
        <v>7577</v>
      </c>
      <c r="M797" t="s">
        <v>90</v>
      </c>
      <c r="N797">
        <v>79843</v>
      </c>
      <c r="O797" t="s">
        <v>68</v>
      </c>
      <c r="P797" t="s">
        <v>69</v>
      </c>
      <c r="Q797" t="s">
        <v>7578</v>
      </c>
      <c r="S797" t="s">
        <v>71</v>
      </c>
      <c r="T797" t="s">
        <v>638</v>
      </c>
      <c r="U797" t="s">
        <v>639</v>
      </c>
      <c r="V797" t="s">
        <v>640</v>
      </c>
      <c r="W797" t="s">
        <v>90</v>
      </c>
      <c r="X797" t="s">
        <v>3275</v>
      </c>
      <c r="Y797" t="str">
        <f>"47-2061"</f>
        <v>47-2061</v>
      </c>
      <c r="Z797" t="s">
        <v>92</v>
      </c>
      <c r="AA797">
        <v>236115</v>
      </c>
      <c r="AB797">
        <v>28</v>
      </c>
      <c r="AD797" t="s">
        <v>77</v>
      </c>
      <c r="AE797" t="s">
        <v>96</v>
      </c>
      <c r="AF797">
        <v>40</v>
      </c>
      <c r="AG797" s="3">
        <v>0.33333333333333331</v>
      </c>
      <c r="AH797" s="3">
        <v>0.70833333333333337</v>
      </c>
      <c r="AI797" s="4">
        <v>15.04</v>
      </c>
      <c r="AJ797">
        <v>0</v>
      </c>
      <c r="AK797">
        <v>0</v>
      </c>
      <c r="AL797" t="s">
        <v>79</v>
      </c>
      <c r="AM797" t="s">
        <v>80</v>
      </c>
      <c r="AO797" t="s">
        <v>81</v>
      </c>
      <c r="AP797" t="s">
        <v>69</v>
      </c>
      <c r="AQ797" t="s">
        <v>69</v>
      </c>
      <c r="AR797" t="s">
        <v>80</v>
      </c>
      <c r="AT797" t="s">
        <v>80</v>
      </c>
      <c r="AW797" t="s">
        <v>80</v>
      </c>
      <c r="AY797" t="s">
        <v>7579</v>
      </c>
      <c r="AZ797" t="s">
        <v>7580</v>
      </c>
      <c r="BA797" t="s">
        <v>90</v>
      </c>
      <c r="BB797">
        <v>79843</v>
      </c>
      <c r="BC797" t="s">
        <v>77</v>
      </c>
    </row>
    <row r="798" spans="1:56" x14ac:dyDescent="0.25">
      <c r="A798" t="s">
        <v>1067</v>
      </c>
      <c r="B798" s="1">
        <v>43445</v>
      </c>
      <c r="C798" t="s">
        <v>60</v>
      </c>
      <c r="D798" s="2">
        <v>43407.435254629629</v>
      </c>
      <c r="E798" t="s">
        <v>61</v>
      </c>
      <c r="F798" s="1">
        <v>43497</v>
      </c>
      <c r="G798" s="1">
        <v>43770</v>
      </c>
      <c r="H798" t="s">
        <v>1068</v>
      </c>
      <c r="J798" t="s">
        <v>1069</v>
      </c>
      <c r="K798" t="s">
        <v>1070</v>
      </c>
      <c r="L798" t="s">
        <v>665</v>
      </c>
      <c r="M798" t="s">
        <v>90</v>
      </c>
      <c r="N798">
        <v>78572</v>
      </c>
      <c r="O798" t="s">
        <v>68</v>
      </c>
      <c r="Q798" t="s">
        <v>1071</v>
      </c>
      <c r="S798" t="s">
        <v>71</v>
      </c>
      <c r="T798" t="s">
        <v>663</v>
      </c>
      <c r="U798" t="s">
        <v>664</v>
      </c>
      <c r="V798" t="s">
        <v>665</v>
      </c>
      <c r="W798" t="s">
        <v>90</v>
      </c>
      <c r="X798" t="s">
        <v>754</v>
      </c>
      <c r="Y798" t="str">
        <f>"37-3011"</f>
        <v>37-3011</v>
      </c>
      <c r="Z798" t="s">
        <v>454</v>
      </c>
      <c r="AA798">
        <v>561730</v>
      </c>
      <c r="AB798">
        <v>42</v>
      </c>
      <c r="AC798">
        <v>42</v>
      </c>
      <c r="AD798" t="s">
        <v>77</v>
      </c>
      <c r="AE798" t="s">
        <v>96</v>
      </c>
      <c r="AF798">
        <v>40</v>
      </c>
      <c r="AG798" s="3">
        <v>0.33333333333333331</v>
      </c>
      <c r="AH798" s="3">
        <v>0.70833333333333337</v>
      </c>
      <c r="AI798" s="4">
        <v>13.91</v>
      </c>
      <c r="AJ798">
        <v>20.87</v>
      </c>
      <c r="AK798">
        <v>31.5</v>
      </c>
      <c r="AL798" t="s">
        <v>79</v>
      </c>
      <c r="AM798" t="s">
        <v>80</v>
      </c>
      <c r="AO798" t="s">
        <v>81</v>
      </c>
      <c r="AR798" t="s">
        <v>80</v>
      </c>
      <c r="AT798" t="s">
        <v>80</v>
      </c>
      <c r="AW798" t="s">
        <v>71</v>
      </c>
      <c r="AX798">
        <v>3</v>
      </c>
      <c r="AY798" t="s">
        <v>665</v>
      </c>
      <c r="AZ798" t="s">
        <v>867</v>
      </c>
      <c r="BA798" t="s">
        <v>90</v>
      </c>
      <c r="BB798">
        <v>78572</v>
      </c>
      <c r="BC798" t="s">
        <v>77</v>
      </c>
    </row>
    <row r="799" spans="1:56" x14ac:dyDescent="0.25">
      <c r="A799" t="s">
        <v>6503</v>
      </c>
      <c r="B799" s="1">
        <v>43437</v>
      </c>
      <c r="C799" t="s">
        <v>60</v>
      </c>
      <c r="D799" s="2">
        <v>43402.009560185186</v>
      </c>
      <c r="E799" t="s">
        <v>61</v>
      </c>
      <c r="F799" s="1">
        <v>43491</v>
      </c>
      <c r="G799" s="1">
        <v>43764</v>
      </c>
      <c r="H799" t="s">
        <v>6504</v>
      </c>
      <c r="I799" t="s">
        <v>276</v>
      </c>
      <c r="J799" t="s">
        <v>6505</v>
      </c>
      <c r="K799" t="s">
        <v>276</v>
      </c>
      <c r="L799" t="s">
        <v>419</v>
      </c>
      <c r="M799" t="s">
        <v>354</v>
      </c>
      <c r="N799">
        <v>74129</v>
      </c>
      <c r="O799" t="s">
        <v>68</v>
      </c>
      <c r="P799" t="s">
        <v>276</v>
      </c>
      <c r="Q799" t="s">
        <v>6506</v>
      </c>
      <c r="S799" t="s">
        <v>71</v>
      </c>
      <c r="T799" t="s">
        <v>2204</v>
      </c>
      <c r="U799" t="s">
        <v>2205</v>
      </c>
      <c r="V799" t="s">
        <v>2206</v>
      </c>
      <c r="W799" t="s">
        <v>354</v>
      </c>
      <c r="X799" t="s">
        <v>2207</v>
      </c>
      <c r="Y799" t="str">
        <f>"37-3011"</f>
        <v>37-3011</v>
      </c>
      <c r="Z799" t="s">
        <v>454</v>
      </c>
      <c r="AA799">
        <v>561730</v>
      </c>
      <c r="AB799">
        <v>4</v>
      </c>
      <c r="AC799">
        <v>4</v>
      </c>
      <c r="AD799" t="s">
        <v>77</v>
      </c>
      <c r="AE799" t="s">
        <v>96</v>
      </c>
      <c r="AF799">
        <v>40</v>
      </c>
      <c r="AG799" s="3">
        <v>0.33333333333333331</v>
      </c>
      <c r="AH799" s="3">
        <v>0.70833333333333337</v>
      </c>
      <c r="AI799" s="4">
        <v>12.95</v>
      </c>
      <c r="AJ799">
        <v>0</v>
      </c>
      <c r="AK799">
        <v>0</v>
      </c>
      <c r="AL799" t="s">
        <v>79</v>
      </c>
      <c r="AM799" t="s">
        <v>80</v>
      </c>
      <c r="AO799" t="s">
        <v>173</v>
      </c>
      <c r="AP799" t="s">
        <v>276</v>
      </c>
      <c r="AQ799" t="s">
        <v>276</v>
      </c>
      <c r="AR799" t="s">
        <v>80</v>
      </c>
      <c r="AT799" t="s">
        <v>80</v>
      </c>
      <c r="AW799" t="s">
        <v>80</v>
      </c>
      <c r="AY799" t="s">
        <v>419</v>
      </c>
      <c r="AZ799" t="s">
        <v>419</v>
      </c>
      <c r="BA799" t="s">
        <v>354</v>
      </c>
      <c r="BB799">
        <v>74129</v>
      </c>
      <c r="BC799" t="s">
        <v>77</v>
      </c>
    </row>
    <row r="800" spans="1:56" x14ac:dyDescent="0.25">
      <c r="A800" t="s">
        <v>3531</v>
      </c>
      <c r="B800" s="1">
        <v>43448</v>
      </c>
      <c r="C800" t="s">
        <v>60</v>
      </c>
      <c r="D800" s="2">
        <v>43407.506273148145</v>
      </c>
      <c r="E800" t="s">
        <v>115</v>
      </c>
      <c r="H800" t="s">
        <v>3532</v>
      </c>
      <c r="J800" t="s">
        <v>3533</v>
      </c>
      <c r="L800" t="s">
        <v>3534</v>
      </c>
      <c r="M800" t="s">
        <v>90</v>
      </c>
      <c r="N800">
        <v>78109</v>
      </c>
      <c r="O800" t="s">
        <v>68</v>
      </c>
      <c r="Q800" t="s">
        <v>3535</v>
      </c>
      <c r="S800" t="s">
        <v>71</v>
      </c>
      <c r="T800" t="s">
        <v>663</v>
      </c>
      <c r="U800" t="s">
        <v>1003</v>
      </c>
      <c r="V800" t="s">
        <v>640</v>
      </c>
      <c r="W800" t="s">
        <v>90</v>
      </c>
      <c r="X800" t="s">
        <v>666</v>
      </c>
      <c r="Y800" t="str">
        <f>"47-2031"</f>
        <v>47-2031</v>
      </c>
      <c r="Z800" t="s">
        <v>382</v>
      </c>
      <c r="AA800">
        <v>238110</v>
      </c>
      <c r="AB800">
        <v>20</v>
      </c>
      <c r="AD800" t="s">
        <v>77</v>
      </c>
      <c r="AE800" t="s">
        <v>96</v>
      </c>
      <c r="AF800">
        <v>40</v>
      </c>
      <c r="AG800" s="3">
        <v>0.33333333333333331</v>
      </c>
      <c r="AH800" s="3">
        <v>0.70833333333333337</v>
      </c>
      <c r="AI800" s="4">
        <v>19.13</v>
      </c>
      <c r="AJ800">
        <v>28.7</v>
      </c>
      <c r="AL800" t="s">
        <v>79</v>
      </c>
      <c r="AM800" t="s">
        <v>80</v>
      </c>
      <c r="AO800" t="s">
        <v>81</v>
      </c>
      <c r="AR800" t="s">
        <v>80</v>
      </c>
      <c r="AT800" t="s">
        <v>80</v>
      </c>
      <c r="AW800" t="s">
        <v>71</v>
      </c>
      <c r="AX800">
        <v>7</v>
      </c>
      <c r="AY800" t="s">
        <v>3534</v>
      </c>
      <c r="AZ800" t="s">
        <v>755</v>
      </c>
      <c r="BA800" t="s">
        <v>90</v>
      </c>
      <c r="BB800">
        <v>78109</v>
      </c>
      <c r="BC800" t="s">
        <v>77</v>
      </c>
    </row>
    <row r="801" spans="1:55" x14ac:dyDescent="0.25">
      <c r="A801" t="s">
        <v>3914</v>
      </c>
      <c r="B801" s="1">
        <v>43412</v>
      </c>
      <c r="C801" t="s">
        <v>60</v>
      </c>
      <c r="D801" s="2">
        <v>43390.49318287037</v>
      </c>
      <c r="E801" t="s">
        <v>61</v>
      </c>
      <c r="F801" s="1">
        <v>43465</v>
      </c>
      <c r="G801" s="1">
        <v>43570</v>
      </c>
      <c r="H801" t="s">
        <v>3915</v>
      </c>
      <c r="I801" t="s">
        <v>69</v>
      </c>
      <c r="J801" t="s">
        <v>3916</v>
      </c>
      <c r="K801" t="s">
        <v>3917</v>
      </c>
      <c r="L801" t="s">
        <v>3918</v>
      </c>
      <c r="M801" t="s">
        <v>67</v>
      </c>
      <c r="N801">
        <v>80498</v>
      </c>
      <c r="O801" t="s">
        <v>68</v>
      </c>
      <c r="Q801" t="s">
        <v>3919</v>
      </c>
      <c r="S801" t="s">
        <v>71</v>
      </c>
      <c r="T801" t="s">
        <v>3920</v>
      </c>
      <c r="U801" t="s">
        <v>1830</v>
      </c>
      <c r="V801" t="s">
        <v>772</v>
      </c>
      <c r="W801" t="s">
        <v>773</v>
      </c>
      <c r="X801" t="s">
        <v>2214</v>
      </c>
      <c r="Y801" t="str">
        <f>"51-6011"</f>
        <v>51-6011</v>
      </c>
      <c r="Z801" t="s">
        <v>2215</v>
      </c>
      <c r="AA801">
        <v>812320</v>
      </c>
      <c r="AB801">
        <v>25</v>
      </c>
      <c r="AC801">
        <v>25</v>
      </c>
      <c r="AD801" t="s">
        <v>77</v>
      </c>
      <c r="AE801" t="s">
        <v>96</v>
      </c>
      <c r="AF801">
        <v>40</v>
      </c>
      <c r="AG801" s="3">
        <v>0.29166666666666669</v>
      </c>
      <c r="AH801" s="3">
        <v>0.64583333333333337</v>
      </c>
      <c r="AI801" s="4">
        <v>12.8</v>
      </c>
      <c r="AJ801">
        <v>19.2</v>
      </c>
      <c r="AL801" t="s">
        <v>79</v>
      </c>
      <c r="AM801" t="s">
        <v>80</v>
      </c>
      <c r="AO801" t="s">
        <v>81</v>
      </c>
      <c r="AR801" t="s">
        <v>80</v>
      </c>
      <c r="AT801" t="s">
        <v>80</v>
      </c>
      <c r="AW801" t="s">
        <v>80</v>
      </c>
      <c r="AY801" t="s">
        <v>3918</v>
      </c>
      <c r="AZ801" t="s">
        <v>851</v>
      </c>
      <c r="BA801" t="s">
        <v>67</v>
      </c>
      <c r="BB801">
        <v>80498</v>
      </c>
      <c r="BC801" t="s">
        <v>77</v>
      </c>
    </row>
    <row r="802" spans="1:55" x14ac:dyDescent="0.25">
      <c r="A802" t="s">
        <v>8361</v>
      </c>
      <c r="B802" s="1">
        <v>43451</v>
      </c>
      <c r="C802" t="s">
        <v>60</v>
      </c>
      <c r="D802" s="2">
        <v>43390.842662037037</v>
      </c>
      <c r="E802" t="s">
        <v>61</v>
      </c>
      <c r="F802" s="1">
        <v>43480</v>
      </c>
      <c r="G802" s="1">
        <v>43753</v>
      </c>
      <c r="H802" t="s">
        <v>8362</v>
      </c>
      <c r="I802" t="s">
        <v>69</v>
      </c>
      <c r="J802" t="s">
        <v>8363</v>
      </c>
      <c r="L802" t="s">
        <v>636</v>
      </c>
      <c r="M802" t="s">
        <v>90</v>
      </c>
      <c r="N802">
        <v>77044</v>
      </c>
      <c r="O802" t="s">
        <v>68</v>
      </c>
      <c r="P802" t="s">
        <v>69</v>
      </c>
      <c r="Q802" t="s">
        <v>8364</v>
      </c>
      <c r="S802" t="s">
        <v>71</v>
      </c>
      <c r="T802" t="s">
        <v>638</v>
      </c>
      <c r="U802" t="s">
        <v>639</v>
      </c>
      <c r="V802" t="s">
        <v>640</v>
      </c>
      <c r="W802" t="s">
        <v>90</v>
      </c>
      <c r="X802" t="s">
        <v>8365</v>
      </c>
      <c r="Y802" t="str">
        <f>"47-3012"</f>
        <v>47-3012</v>
      </c>
      <c r="Z802" t="s">
        <v>1580</v>
      </c>
      <c r="AA802">
        <v>238130</v>
      </c>
      <c r="AB802">
        <v>60</v>
      </c>
      <c r="AC802">
        <v>60</v>
      </c>
      <c r="AD802" t="s">
        <v>77</v>
      </c>
      <c r="AE802" t="s">
        <v>96</v>
      </c>
      <c r="AF802">
        <v>40</v>
      </c>
      <c r="AG802" s="3">
        <v>0.33333333333333331</v>
      </c>
      <c r="AH802" s="3">
        <v>0.70833333333333337</v>
      </c>
      <c r="AI802" s="4">
        <v>13.11</v>
      </c>
      <c r="AJ802">
        <v>0</v>
      </c>
      <c r="AK802">
        <v>0</v>
      </c>
      <c r="AL802" t="s">
        <v>79</v>
      </c>
      <c r="AM802" t="s">
        <v>80</v>
      </c>
      <c r="AO802" t="s">
        <v>81</v>
      </c>
      <c r="AP802" t="s">
        <v>69</v>
      </c>
      <c r="AQ802" t="s">
        <v>69</v>
      </c>
      <c r="AR802" t="s">
        <v>80</v>
      </c>
      <c r="AT802" t="s">
        <v>80</v>
      </c>
      <c r="AW802" t="s">
        <v>80</v>
      </c>
      <c r="AY802" t="s">
        <v>640</v>
      </c>
      <c r="AZ802" t="s">
        <v>867</v>
      </c>
      <c r="BA802" t="s">
        <v>90</v>
      </c>
      <c r="BB802">
        <v>78701</v>
      </c>
      <c r="BC802" t="s">
        <v>77</v>
      </c>
    </row>
    <row r="803" spans="1:55" x14ac:dyDescent="0.25">
      <c r="A803" t="s">
        <v>2880</v>
      </c>
      <c r="B803" s="1">
        <v>43420</v>
      </c>
      <c r="C803" t="s">
        <v>60</v>
      </c>
      <c r="D803" s="2">
        <v>43407.000787037039</v>
      </c>
      <c r="E803" t="s">
        <v>85</v>
      </c>
      <c r="H803" t="s">
        <v>2881</v>
      </c>
      <c r="J803" t="s">
        <v>2882</v>
      </c>
      <c r="L803" t="s">
        <v>419</v>
      </c>
      <c r="M803" t="s">
        <v>354</v>
      </c>
      <c r="N803">
        <v>74116</v>
      </c>
      <c r="O803" t="s">
        <v>68</v>
      </c>
      <c r="Q803" t="s">
        <v>2883</v>
      </c>
      <c r="R803">
        <v>679</v>
      </c>
      <c r="S803" t="s">
        <v>80</v>
      </c>
      <c r="U803" t="s">
        <v>108</v>
      </c>
      <c r="X803" t="s">
        <v>2884</v>
      </c>
      <c r="Y803" t="str">
        <f>"37-3011"</f>
        <v>37-3011</v>
      </c>
      <c r="Z803" t="s">
        <v>454</v>
      </c>
      <c r="AA803">
        <v>561730</v>
      </c>
      <c r="AB803">
        <v>25</v>
      </c>
      <c r="AD803" t="s">
        <v>77</v>
      </c>
      <c r="AE803" t="s">
        <v>96</v>
      </c>
      <c r="AF803">
        <v>12.95</v>
      </c>
      <c r="AG803" s="3">
        <v>0.3125</v>
      </c>
      <c r="AH803" s="3">
        <v>0.6875</v>
      </c>
      <c r="AI803" s="4">
        <v>12.95</v>
      </c>
      <c r="AJ803">
        <v>19.43</v>
      </c>
      <c r="AK803">
        <v>19.43</v>
      </c>
      <c r="AL803" t="s">
        <v>79</v>
      </c>
      <c r="AM803" t="s">
        <v>80</v>
      </c>
      <c r="AO803" t="s">
        <v>81</v>
      </c>
      <c r="AR803" t="s">
        <v>80</v>
      </c>
      <c r="AT803" t="s">
        <v>80</v>
      </c>
      <c r="AW803" t="s">
        <v>80</v>
      </c>
      <c r="AY803" t="s">
        <v>419</v>
      </c>
      <c r="AZ803" t="s">
        <v>419</v>
      </c>
      <c r="BA803" t="s">
        <v>354</v>
      </c>
      <c r="BB803">
        <v>74116</v>
      </c>
      <c r="BC803" t="s">
        <v>77</v>
      </c>
    </row>
    <row r="804" spans="1:55" x14ac:dyDescent="0.25">
      <c r="A804" t="s">
        <v>7565</v>
      </c>
      <c r="B804" s="1">
        <v>43460</v>
      </c>
      <c r="C804" t="s">
        <v>60</v>
      </c>
      <c r="D804" s="2">
        <v>43391.704189814816</v>
      </c>
      <c r="E804" t="s">
        <v>61</v>
      </c>
      <c r="F804" s="1">
        <v>43467</v>
      </c>
      <c r="G804" s="1">
        <v>43555</v>
      </c>
      <c r="H804" t="s">
        <v>2850</v>
      </c>
      <c r="I804" t="s">
        <v>2851</v>
      </c>
      <c r="J804" t="s">
        <v>2852</v>
      </c>
      <c r="K804" t="s">
        <v>2853</v>
      </c>
      <c r="L804" t="s">
        <v>2854</v>
      </c>
      <c r="M804" t="s">
        <v>67</v>
      </c>
      <c r="N804">
        <v>80478</v>
      </c>
      <c r="O804" t="s">
        <v>68</v>
      </c>
      <c r="Q804" t="s">
        <v>2855</v>
      </c>
      <c r="S804" t="s">
        <v>71</v>
      </c>
      <c r="T804" t="s">
        <v>2856</v>
      </c>
      <c r="U804" t="s">
        <v>2857</v>
      </c>
      <c r="V804" t="s">
        <v>2858</v>
      </c>
      <c r="W804" t="s">
        <v>67</v>
      </c>
      <c r="X804" t="s">
        <v>7566</v>
      </c>
      <c r="Y804" t="str">
        <f>"35-2021"</f>
        <v>35-2021</v>
      </c>
      <c r="Z804" t="s">
        <v>548</v>
      </c>
      <c r="AA804">
        <v>721110</v>
      </c>
      <c r="AB804">
        <v>2</v>
      </c>
      <c r="AC804">
        <v>2</v>
      </c>
      <c r="AD804" t="s">
        <v>77</v>
      </c>
      <c r="AE804" t="s">
        <v>96</v>
      </c>
      <c r="AF804">
        <v>40</v>
      </c>
      <c r="AG804" s="3">
        <v>0.25</v>
      </c>
      <c r="AH804" s="3">
        <v>0.95833333333333337</v>
      </c>
      <c r="AI804" s="4">
        <v>13.61</v>
      </c>
      <c r="AJ804">
        <v>20.420000000000002</v>
      </c>
      <c r="AL804" t="s">
        <v>79</v>
      </c>
      <c r="AM804" t="s">
        <v>80</v>
      </c>
      <c r="AO804" t="s">
        <v>173</v>
      </c>
      <c r="AP804" t="s">
        <v>69</v>
      </c>
      <c r="AQ804" t="s">
        <v>2859</v>
      </c>
      <c r="AR804" t="s">
        <v>80</v>
      </c>
      <c r="AT804" t="s">
        <v>80</v>
      </c>
      <c r="AW804" t="s">
        <v>71</v>
      </c>
      <c r="AX804">
        <v>12</v>
      </c>
      <c r="AY804" t="s">
        <v>2854</v>
      </c>
      <c r="AZ804" t="s">
        <v>2860</v>
      </c>
      <c r="BA804" t="s">
        <v>67</v>
      </c>
      <c r="BB804">
        <v>80478</v>
      </c>
      <c r="BC804" t="s">
        <v>83</v>
      </c>
    </row>
    <row r="805" spans="1:55" x14ac:dyDescent="0.25">
      <c r="A805" t="s">
        <v>6498</v>
      </c>
      <c r="B805" s="1">
        <v>43437</v>
      </c>
      <c r="C805" t="s">
        <v>60</v>
      </c>
      <c r="D805" s="2">
        <v>43407.002997685187</v>
      </c>
      <c r="E805" t="s">
        <v>61</v>
      </c>
      <c r="F805" s="1">
        <v>43497</v>
      </c>
      <c r="G805" s="1">
        <v>43770</v>
      </c>
      <c r="H805" t="s">
        <v>6499</v>
      </c>
      <c r="J805" t="s">
        <v>6500</v>
      </c>
      <c r="L805" t="s">
        <v>6501</v>
      </c>
      <c r="M805" t="s">
        <v>90</v>
      </c>
      <c r="N805">
        <v>78660</v>
      </c>
      <c r="O805" t="s">
        <v>68</v>
      </c>
      <c r="Q805" t="s">
        <v>6502</v>
      </c>
      <c r="S805" t="s">
        <v>71</v>
      </c>
      <c r="T805" t="s">
        <v>663</v>
      </c>
      <c r="U805" t="s">
        <v>1003</v>
      </c>
      <c r="V805" t="s">
        <v>640</v>
      </c>
      <c r="W805" t="s">
        <v>90</v>
      </c>
      <c r="X805" t="s">
        <v>1083</v>
      </c>
      <c r="Y805" t="str">
        <f>"37-3011"</f>
        <v>37-3011</v>
      </c>
      <c r="Z805" t="s">
        <v>454</v>
      </c>
      <c r="AA805">
        <v>561730</v>
      </c>
      <c r="AB805">
        <v>12</v>
      </c>
      <c r="AC805">
        <v>12</v>
      </c>
      <c r="AD805" t="s">
        <v>77</v>
      </c>
      <c r="AE805" t="s">
        <v>96</v>
      </c>
      <c r="AF805">
        <v>40</v>
      </c>
      <c r="AG805" s="3">
        <v>0.33333333333333331</v>
      </c>
      <c r="AH805" s="3">
        <v>0.70833333333333337</v>
      </c>
      <c r="AI805" s="4">
        <v>13.91</v>
      </c>
      <c r="AJ805">
        <v>20.87</v>
      </c>
      <c r="AK805">
        <v>27</v>
      </c>
      <c r="AL805" t="s">
        <v>79</v>
      </c>
      <c r="AM805" t="s">
        <v>80</v>
      </c>
      <c r="AO805" t="s">
        <v>81</v>
      </c>
      <c r="AR805" t="s">
        <v>80</v>
      </c>
      <c r="AT805" t="s">
        <v>80</v>
      </c>
      <c r="AW805" t="s">
        <v>71</v>
      </c>
      <c r="AX805">
        <v>3</v>
      </c>
      <c r="AY805" t="s">
        <v>6501</v>
      </c>
      <c r="AZ805" t="s">
        <v>867</v>
      </c>
      <c r="BA805" t="s">
        <v>90</v>
      </c>
      <c r="BB805">
        <v>78660</v>
      </c>
      <c r="BC805" t="s">
        <v>77</v>
      </c>
    </row>
    <row r="806" spans="1:55" x14ac:dyDescent="0.25">
      <c r="A806" t="s">
        <v>6746</v>
      </c>
      <c r="B806" s="1">
        <v>43454</v>
      </c>
      <c r="C806" t="s">
        <v>60</v>
      </c>
      <c r="D806" s="2">
        <v>43407.009594907409</v>
      </c>
      <c r="E806" t="s">
        <v>61</v>
      </c>
      <c r="F806" s="1">
        <v>43497</v>
      </c>
      <c r="G806" s="1">
        <v>43800</v>
      </c>
      <c r="H806" t="s">
        <v>6747</v>
      </c>
      <c r="J806" t="s">
        <v>6748</v>
      </c>
      <c r="L806" t="s">
        <v>428</v>
      </c>
      <c r="M806" t="s">
        <v>354</v>
      </c>
      <c r="N806">
        <v>74131</v>
      </c>
      <c r="O806" t="s">
        <v>68</v>
      </c>
      <c r="Q806" t="s">
        <v>5916</v>
      </c>
      <c r="S806" t="s">
        <v>71</v>
      </c>
      <c r="T806" t="s">
        <v>678</v>
      </c>
      <c r="U806" t="s">
        <v>1093</v>
      </c>
      <c r="V806" t="s">
        <v>680</v>
      </c>
      <c r="W806" t="s">
        <v>354</v>
      </c>
      <c r="X806" t="s">
        <v>3771</v>
      </c>
      <c r="Y806" t="str">
        <f>"47-2051"</f>
        <v>47-2051</v>
      </c>
      <c r="Z806" t="s">
        <v>2580</v>
      </c>
      <c r="AA806">
        <v>238110</v>
      </c>
      <c r="AB806">
        <v>18</v>
      </c>
      <c r="AC806">
        <v>18</v>
      </c>
      <c r="AD806" t="s">
        <v>77</v>
      </c>
      <c r="AE806" t="s">
        <v>96</v>
      </c>
      <c r="AF806">
        <v>40</v>
      </c>
      <c r="AG806" s="3">
        <v>0.29166666666666669</v>
      </c>
      <c r="AH806" s="3">
        <v>0.66666666666666663</v>
      </c>
      <c r="AI806" s="4">
        <v>16.559999999999999</v>
      </c>
      <c r="AJ806">
        <v>24.84</v>
      </c>
      <c r="AK806">
        <v>24.84</v>
      </c>
      <c r="AL806" t="s">
        <v>79</v>
      </c>
      <c r="AM806" t="s">
        <v>80</v>
      </c>
      <c r="AO806" t="s">
        <v>81</v>
      </c>
      <c r="AR806" t="s">
        <v>80</v>
      </c>
      <c r="AT806" t="s">
        <v>80</v>
      </c>
      <c r="AW806" t="s">
        <v>71</v>
      </c>
      <c r="AX806">
        <v>1</v>
      </c>
      <c r="AY806" t="s">
        <v>428</v>
      </c>
      <c r="AZ806" t="s">
        <v>428</v>
      </c>
      <c r="BA806" t="s">
        <v>354</v>
      </c>
      <c r="BB806">
        <v>74131</v>
      </c>
      <c r="BC806" t="s">
        <v>77</v>
      </c>
    </row>
    <row r="807" spans="1:55" x14ac:dyDescent="0.25">
      <c r="A807" t="s">
        <v>6189</v>
      </c>
      <c r="B807" s="1">
        <v>43413</v>
      </c>
      <c r="C807" t="s">
        <v>60</v>
      </c>
      <c r="D807" s="2">
        <v>43391.737997685188</v>
      </c>
      <c r="E807" t="s">
        <v>61</v>
      </c>
      <c r="F807" s="1">
        <v>43480</v>
      </c>
      <c r="G807" s="1">
        <v>43764</v>
      </c>
      <c r="H807" t="s">
        <v>6190</v>
      </c>
      <c r="I807" t="s">
        <v>69</v>
      </c>
      <c r="J807" t="s">
        <v>6191</v>
      </c>
      <c r="K807" t="s">
        <v>6192</v>
      </c>
      <c r="L807" t="s">
        <v>605</v>
      </c>
      <c r="M807" t="s">
        <v>303</v>
      </c>
      <c r="N807">
        <v>92274</v>
      </c>
      <c r="O807" t="s">
        <v>68</v>
      </c>
      <c r="P807" t="s">
        <v>69</v>
      </c>
      <c r="Q807" t="s">
        <v>6193</v>
      </c>
      <c r="S807" t="s">
        <v>71</v>
      </c>
      <c r="T807" t="s">
        <v>207</v>
      </c>
      <c r="U807" t="s">
        <v>208</v>
      </c>
      <c r="V807" t="s">
        <v>209</v>
      </c>
      <c r="W807" t="s">
        <v>90</v>
      </c>
      <c r="X807" t="s">
        <v>210</v>
      </c>
      <c r="Y807" t="str">
        <f>"39-3091"</f>
        <v>39-3091</v>
      </c>
      <c r="Z807" t="s">
        <v>166</v>
      </c>
      <c r="AA807">
        <v>713990</v>
      </c>
      <c r="AB807">
        <v>45</v>
      </c>
      <c r="AC807">
        <v>45</v>
      </c>
      <c r="AD807" t="s">
        <v>77</v>
      </c>
      <c r="AE807" t="s">
        <v>78</v>
      </c>
      <c r="AF807">
        <v>35</v>
      </c>
      <c r="AG807" s="3">
        <v>0.58333333333333337</v>
      </c>
      <c r="AH807" s="3">
        <v>0.91666666666666663</v>
      </c>
      <c r="AI807" s="4">
        <v>9.23</v>
      </c>
      <c r="AL807" t="s">
        <v>79</v>
      </c>
      <c r="AM807" t="s">
        <v>80</v>
      </c>
      <c r="AO807" t="s">
        <v>81</v>
      </c>
      <c r="AR807" t="s">
        <v>80</v>
      </c>
      <c r="AT807" t="s">
        <v>80</v>
      </c>
      <c r="AW807" t="s">
        <v>80</v>
      </c>
      <c r="AY807" t="s">
        <v>605</v>
      </c>
      <c r="AZ807" t="s">
        <v>606</v>
      </c>
      <c r="BA807" t="s">
        <v>303</v>
      </c>
      <c r="BB807">
        <v>92274</v>
      </c>
      <c r="BC807" t="s">
        <v>77</v>
      </c>
    </row>
    <row r="808" spans="1:55" x14ac:dyDescent="0.25">
      <c r="A808" t="s">
        <v>7343</v>
      </c>
      <c r="B808" s="1">
        <v>43451</v>
      </c>
      <c r="C808" t="s">
        <v>60</v>
      </c>
      <c r="D808" s="2">
        <v>43421.008090277777</v>
      </c>
      <c r="E808" t="s">
        <v>85</v>
      </c>
      <c r="H808" t="s">
        <v>7344</v>
      </c>
      <c r="J808" t="s">
        <v>7345</v>
      </c>
      <c r="L808" t="s">
        <v>7346</v>
      </c>
      <c r="M808" t="s">
        <v>90</v>
      </c>
      <c r="N808">
        <v>76249</v>
      </c>
      <c r="O808" t="s">
        <v>68</v>
      </c>
      <c r="Q808" t="s">
        <v>7347</v>
      </c>
      <c r="S808" t="s">
        <v>71</v>
      </c>
      <c r="T808" t="s">
        <v>1259</v>
      </c>
      <c r="U808" t="s">
        <v>1064</v>
      </c>
      <c r="V808" t="s">
        <v>1065</v>
      </c>
      <c r="W808" t="s">
        <v>90</v>
      </c>
      <c r="X808" t="s">
        <v>804</v>
      </c>
      <c r="Y808" t="str">
        <f>"37-3011"</f>
        <v>37-3011</v>
      </c>
      <c r="Z808" t="s">
        <v>454</v>
      </c>
      <c r="AA808">
        <v>561730</v>
      </c>
      <c r="AB808">
        <v>55</v>
      </c>
      <c r="AD808" t="s">
        <v>77</v>
      </c>
      <c r="AE808" t="s">
        <v>96</v>
      </c>
      <c r="AF808">
        <v>40</v>
      </c>
      <c r="AG808" s="3">
        <v>0.29166666666666669</v>
      </c>
      <c r="AH808" s="3">
        <v>0.75</v>
      </c>
      <c r="AI808" s="4">
        <v>13.94</v>
      </c>
      <c r="AJ808">
        <v>20.91</v>
      </c>
      <c r="AL808" t="s">
        <v>79</v>
      </c>
      <c r="AM808" t="s">
        <v>80</v>
      </c>
      <c r="AO808" t="s">
        <v>81</v>
      </c>
      <c r="AR808" t="s">
        <v>80</v>
      </c>
      <c r="AT808" t="s">
        <v>80</v>
      </c>
      <c r="AW808" t="s">
        <v>80</v>
      </c>
      <c r="AY808" t="s">
        <v>7346</v>
      </c>
      <c r="AZ808" t="s">
        <v>3399</v>
      </c>
      <c r="BA808" t="s">
        <v>90</v>
      </c>
      <c r="BB808">
        <v>76249</v>
      </c>
      <c r="BC808" t="s">
        <v>77</v>
      </c>
    </row>
    <row r="809" spans="1:55" x14ac:dyDescent="0.25">
      <c r="A809" t="s">
        <v>299</v>
      </c>
      <c r="B809" s="1">
        <v>43409</v>
      </c>
      <c r="C809" t="s">
        <v>60</v>
      </c>
      <c r="D809" s="2">
        <v>43391.4925</v>
      </c>
      <c r="E809" t="s">
        <v>61</v>
      </c>
      <c r="F809" s="1">
        <v>43480</v>
      </c>
      <c r="G809" s="1">
        <v>43768</v>
      </c>
      <c r="H809" t="s">
        <v>300</v>
      </c>
      <c r="I809" t="s">
        <v>69</v>
      </c>
      <c r="J809" t="s">
        <v>301</v>
      </c>
      <c r="K809" t="s">
        <v>69</v>
      </c>
      <c r="L809" t="s">
        <v>302</v>
      </c>
      <c r="M809" t="s">
        <v>303</v>
      </c>
      <c r="N809" t="s">
        <v>304</v>
      </c>
      <c r="O809" t="s">
        <v>68</v>
      </c>
      <c r="P809" t="s">
        <v>69</v>
      </c>
      <c r="Q809" t="s">
        <v>305</v>
      </c>
      <c r="S809" t="s">
        <v>71</v>
      </c>
      <c r="T809" t="s">
        <v>207</v>
      </c>
      <c r="U809" t="s">
        <v>208</v>
      </c>
      <c r="V809" t="s">
        <v>209</v>
      </c>
      <c r="W809" t="s">
        <v>90</v>
      </c>
      <c r="X809" t="s">
        <v>306</v>
      </c>
      <c r="Y809" t="str">
        <f>"35-3022"</f>
        <v>35-3022</v>
      </c>
      <c r="Z809" t="s">
        <v>307</v>
      </c>
      <c r="AA809">
        <v>713990</v>
      </c>
      <c r="AB809">
        <v>25</v>
      </c>
      <c r="AC809">
        <v>25</v>
      </c>
      <c r="AD809" t="s">
        <v>77</v>
      </c>
      <c r="AE809" t="s">
        <v>78</v>
      </c>
      <c r="AF809">
        <v>40</v>
      </c>
      <c r="AG809" s="3">
        <v>0.54166666666666663</v>
      </c>
      <c r="AH809" s="3">
        <v>0.91666666666666663</v>
      </c>
      <c r="AI809" s="5">
        <v>12</v>
      </c>
      <c r="AL809" t="s">
        <v>79</v>
      </c>
      <c r="AM809" t="s">
        <v>80</v>
      </c>
      <c r="AO809" t="s">
        <v>81</v>
      </c>
      <c r="AR809" t="s">
        <v>80</v>
      </c>
      <c r="AT809" t="s">
        <v>80</v>
      </c>
      <c r="AW809" t="s">
        <v>80</v>
      </c>
      <c r="AY809" t="s">
        <v>308</v>
      </c>
      <c r="AZ809" t="s">
        <v>309</v>
      </c>
      <c r="BA809" t="s">
        <v>303</v>
      </c>
      <c r="BB809">
        <v>93657</v>
      </c>
      <c r="BC809" t="s">
        <v>77</v>
      </c>
    </row>
    <row r="810" spans="1:55" x14ac:dyDescent="0.25">
      <c r="A810" t="s">
        <v>6533</v>
      </c>
      <c r="B810" s="1">
        <v>43446</v>
      </c>
      <c r="C810" t="s">
        <v>60</v>
      </c>
      <c r="D810" s="2">
        <v>43411.650671296295</v>
      </c>
      <c r="E810" t="s">
        <v>115</v>
      </c>
      <c r="H810" t="s">
        <v>6534</v>
      </c>
      <c r="J810" t="s">
        <v>6535</v>
      </c>
      <c r="L810" t="s">
        <v>6536</v>
      </c>
      <c r="M810" t="s">
        <v>773</v>
      </c>
      <c r="N810">
        <v>8801</v>
      </c>
      <c r="O810" t="s">
        <v>68</v>
      </c>
      <c r="Q810" t="s">
        <v>6537</v>
      </c>
      <c r="S810" t="s">
        <v>80</v>
      </c>
      <c r="U810" t="s">
        <v>108</v>
      </c>
      <c r="X810" t="s">
        <v>461</v>
      </c>
      <c r="Y810" t="str">
        <f>"39-9011"</f>
        <v>39-9011</v>
      </c>
      <c r="Z810" t="s">
        <v>462</v>
      </c>
      <c r="AA810">
        <v>814110</v>
      </c>
      <c r="AB810">
        <v>1</v>
      </c>
      <c r="AD810" t="s">
        <v>77</v>
      </c>
      <c r="AE810" t="s">
        <v>438</v>
      </c>
      <c r="AF810">
        <v>45</v>
      </c>
      <c r="AG810" s="3">
        <v>0.29166666666666669</v>
      </c>
      <c r="AH810" s="3">
        <v>0.66666666666666663</v>
      </c>
      <c r="AI810" s="5">
        <v>12</v>
      </c>
      <c r="AL810" t="s">
        <v>79</v>
      </c>
      <c r="AM810" t="s">
        <v>80</v>
      </c>
      <c r="AO810" t="s">
        <v>81</v>
      </c>
      <c r="AR810" t="s">
        <v>80</v>
      </c>
      <c r="AT810" t="s">
        <v>80</v>
      </c>
      <c r="AW810" t="s">
        <v>80</v>
      </c>
      <c r="AY810" t="s">
        <v>6538</v>
      </c>
      <c r="AZ810" t="s">
        <v>3736</v>
      </c>
      <c r="BA810" t="s">
        <v>773</v>
      </c>
      <c r="BB810">
        <v>8801</v>
      </c>
      <c r="BC810" t="s">
        <v>83</v>
      </c>
    </row>
    <row r="811" spans="1:55" x14ac:dyDescent="0.25">
      <c r="A811" t="s">
        <v>2192</v>
      </c>
      <c r="B811" s="1">
        <v>43432</v>
      </c>
      <c r="C811" t="s">
        <v>60</v>
      </c>
      <c r="D811" s="2">
        <v>43398.73946759259</v>
      </c>
      <c r="E811" t="s">
        <v>757</v>
      </c>
      <c r="F811" s="1">
        <v>43473</v>
      </c>
      <c r="G811" s="1">
        <v>43776</v>
      </c>
      <c r="H811" t="s">
        <v>2193</v>
      </c>
      <c r="J811" t="s">
        <v>2194</v>
      </c>
      <c r="L811" t="s">
        <v>2195</v>
      </c>
      <c r="M811" t="s">
        <v>324</v>
      </c>
      <c r="N811">
        <v>72823</v>
      </c>
      <c r="O811" t="s">
        <v>68</v>
      </c>
      <c r="Q811" t="s">
        <v>2196</v>
      </c>
      <c r="S811" t="s">
        <v>71</v>
      </c>
      <c r="T811" t="s">
        <v>250</v>
      </c>
      <c r="U811" t="s">
        <v>346</v>
      </c>
      <c r="V811" t="s">
        <v>347</v>
      </c>
      <c r="W811" t="s">
        <v>253</v>
      </c>
      <c r="X811" t="s">
        <v>2197</v>
      </c>
      <c r="Y811" t="str">
        <f>"37-3011"</f>
        <v>37-3011</v>
      </c>
      <c r="Z811" t="s">
        <v>454</v>
      </c>
      <c r="AA811">
        <v>561730</v>
      </c>
      <c r="AB811">
        <v>45</v>
      </c>
      <c r="AC811">
        <v>45</v>
      </c>
      <c r="AD811" t="s">
        <v>77</v>
      </c>
      <c r="AE811" t="s">
        <v>78</v>
      </c>
      <c r="AF811">
        <v>40</v>
      </c>
      <c r="AG811" s="3">
        <v>0.33333333333333331</v>
      </c>
      <c r="AH811" s="3">
        <v>0.66666666666666663</v>
      </c>
      <c r="AI811" s="4">
        <v>9.86</v>
      </c>
      <c r="AJ811">
        <v>14.79</v>
      </c>
      <c r="AK811">
        <v>21.35</v>
      </c>
      <c r="AL811" t="s">
        <v>79</v>
      </c>
      <c r="AM811" t="s">
        <v>80</v>
      </c>
      <c r="AO811" t="s">
        <v>81</v>
      </c>
      <c r="AR811" t="s">
        <v>80</v>
      </c>
      <c r="AT811" t="s">
        <v>80</v>
      </c>
      <c r="AW811" t="s">
        <v>80</v>
      </c>
      <c r="AY811" t="s">
        <v>2198</v>
      </c>
      <c r="AZ811" t="s">
        <v>2199</v>
      </c>
      <c r="BA811" t="s">
        <v>324</v>
      </c>
      <c r="BB811">
        <v>71832</v>
      </c>
      <c r="BC811" t="s">
        <v>77</v>
      </c>
    </row>
    <row r="812" spans="1:55" x14ac:dyDescent="0.25">
      <c r="A812" t="s">
        <v>3636</v>
      </c>
      <c r="B812" s="1">
        <v>43441</v>
      </c>
      <c r="C812" t="s">
        <v>60</v>
      </c>
      <c r="D812" s="2">
        <v>43407.328969907408</v>
      </c>
      <c r="E812" t="s">
        <v>757</v>
      </c>
      <c r="F812" s="1">
        <v>43497</v>
      </c>
      <c r="G812" s="1">
        <v>43770</v>
      </c>
      <c r="H812" t="s">
        <v>3637</v>
      </c>
      <c r="J812" t="s">
        <v>3638</v>
      </c>
      <c r="K812" t="s">
        <v>69</v>
      </c>
      <c r="L812" t="s">
        <v>3639</v>
      </c>
      <c r="M812" t="s">
        <v>180</v>
      </c>
      <c r="N812">
        <v>19462</v>
      </c>
      <c r="O812" t="s">
        <v>68</v>
      </c>
      <c r="P812" t="s">
        <v>69</v>
      </c>
      <c r="Q812" t="s">
        <v>3640</v>
      </c>
      <c r="S812" t="s">
        <v>71</v>
      </c>
      <c r="T812" t="s">
        <v>899</v>
      </c>
      <c r="U812" t="s">
        <v>3359</v>
      </c>
      <c r="V812" t="s">
        <v>901</v>
      </c>
      <c r="W812" t="s">
        <v>336</v>
      </c>
      <c r="X812" t="s">
        <v>754</v>
      </c>
      <c r="Y812" t="str">
        <f>"37-3011"</f>
        <v>37-3011</v>
      </c>
      <c r="Z812" t="s">
        <v>454</v>
      </c>
      <c r="AA812">
        <v>561730</v>
      </c>
      <c r="AB812">
        <v>20</v>
      </c>
      <c r="AC812">
        <v>20</v>
      </c>
      <c r="AD812" t="s">
        <v>77</v>
      </c>
      <c r="AE812" t="s">
        <v>78</v>
      </c>
      <c r="AF812">
        <v>40</v>
      </c>
      <c r="AG812" s="3">
        <v>0.29166666666666669</v>
      </c>
      <c r="AH812" s="3">
        <v>0.64583333333333337</v>
      </c>
      <c r="AI812" s="4">
        <v>13.52</v>
      </c>
      <c r="AJ812">
        <v>20.28</v>
      </c>
      <c r="AL812" t="s">
        <v>79</v>
      </c>
      <c r="AM812" t="s">
        <v>80</v>
      </c>
      <c r="AO812" t="s">
        <v>81</v>
      </c>
      <c r="AP812" t="s">
        <v>69</v>
      </c>
      <c r="AQ812" t="s">
        <v>69</v>
      </c>
      <c r="AR812" t="s">
        <v>80</v>
      </c>
      <c r="AT812" t="s">
        <v>80</v>
      </c>
      <c r="AW812" t="s">
        <v>80</v>
      </c>
      <c r="AY812" t="s">
        <v>2450</v>
      </c>
      <c r="AZ812" t="s">
        <v>924</v>
      </c>
      <c r="BA812" t="s">
        <v>592</v>
      </c>
      <c r="BB812">
        <v>37211</v>
      </c>
      <c r="BC812" t="s">
        <v>77</v>
      </c>
    </row>
    <row r="813" spans="1:55" x14ac:dyDescent="0.25">
      <c r="A813" t="s">
        <v>3618</v>
      </c>
      <c r="B813" s="1">
        <v>43441</v>
      </c>
      <c r="C813" t="s">
        <v>60</v>
      </c>
      <c r="D813" s="2">
        <v>43407.331087962964</v>
      </c>
      <c r="E813" t="s">
        <v>757</v>
      </c>
      <c r="F813" s="1">
        <v>43497</v>
      </c>
      <c r="G813" s="1">
        <v>43770</v>
      </c>
      <c r="H813" t="s">
        <v>3619</v>
      </c>
      <c r="I813" t="s">
        <v>3620</v>
      </c>
      <c r="J813" t="s">
        <v>3356</v>
      </c>
      <c r="L813" t="s">
        <v>3357</v>
      </c>
      <c r="M813" t="s">
        <v>180</v>
      </c>
      <c r="N813">
        <v>19462</v>
      </c>
      <c r="O813" t="s">
        <v>68</v>
      </c>
      <c r="Q813" t="s">
        <v>3358</v>
      </c>
      <c r="S813" t="s">
        <v>71</v>
      </c>
      <c r="T813" t="s">
        <v>899</v>
      </c>
      <c r="U813" t="s">
        <v>3359</v>
      </c>
      <c r="V813" t="s">
        <v>3360</v>
      </c>
      <c r="W813" t="s">
        <v>336</v>
      </c>
      <c r="X813" t="s">
        <v>754</v>
      </c>
      <c r="Y813" t="str">
        <f>"37-3011"</f>
        <v>37-3011</v>
      </c>
      <c r="Z813" t="s">
        <v>454</v>
      </c>
      <c r="AA813">
        <v>561730</v>
      </c>
      <c r="AB813">
        <v>40</v>
      </c>
      <c r="AC813">
        <v>40</v>
      </c>
      <c r="AD813" t="s">
        <v>77</v>
      </c>
      <c r="AE813" t="s">
        <v>96</v>
      </c>
      <c r="AF813">
        <v>40</v>
      </c>
      <c r="AG813" s="3">
        <v>0.27083333333333331</v>
      </c>
      <c r="AH813" s="3">
        <v>0.64583333333333337</v>
      </c>
      <c r="AI813" s="4">
        <v>13.94</v>
      </c>
      <c r="AJ813">
        <v>20.91</v>
      </c>
      <c r="AL813" t="s">
        <v>79</v>
      </c>
      <c r="AM813" t="s">
        <v>80</v>
      </c>
      <c r="AO813" t="s">
        <v>81</v>
      </c>
      <c r="AR813" t="s">
        <v>80</v>
      </c>
      <c r="AT813" t="s">
        <v>80</v>
      </c>
      <c r="AW813" t="s">
        <v>80</v>
      </c>
      <c r="AY813" t="s">
        <v>216</v>
      </c>
      <c r="AZ813" t="s">
        <v>216</v>
      </c>
      <c r="BA813" t="s">
        <v>90</v>
      </c>
      <c r="BB813">
        <v>75234</v>
      </c>
      <c r="BC813" t="s">
        <v>77</v>
      </c>
    </row>
    <row r="814" spans="1:55" x14ac:dyDescent="0.25">
      <c r="A814" t="s">
        <v>6818</v>
      </c>
      <c r="B814" s="1">
        <v>43454</v>
      </c>
      <c r="C814" t="s">
        <v>60</v>
      </c>
      <c r="D814" s="2">
        <v>43407.003680555557</v>
      </c>
      <c r="E814" t="s">
        <v>757</v>
      </c>
      <c r="F814" s="1">
        <v>43497</v>
      </c>
      <c r="G814" s="1">
        <v>43784</v>
      </c>
      <c r="H814" t="s">
        <v>6819</v>
      </c>
      <c r="J814" t="s">
        <v>6820</v>
      </c>
      <c r="K814" t="s">
        <v>6821</v>
      </c>
      <c r="L814" t="s">
        <v>4455</v>
      </c>
      <c r="M814" t="s">
        <v>354</v>
      </c>
      <c r="N814">
        <v>74074</v>
      </c>
      <c r="O814" t="s">
        <v>68</v>
      </c>
      <c r="Q814" t="s">
        <v>6822</v>
      </c>
      <c r="S814" t="s">
        <v>80</v>
      </c>
      <c r="U814" t="s">
        <v>108</v>
      </c>
      <c r="X814" t="s">
        <v>4457</v>
      </c>
      <c r="Y814" t="str">
        <f>"37-3011"</f>
        <v>37-3011</v>
      </c>
      <c r="Z814" t="s">
        <v>454</v>
      </c>
      <c r="AA814">
        <v>561730</v>
      </c>
      <c r="AB814">
        <v>17</v>
      </c>
      <c r="AC814">
        <v>17</v>
      </c>
      <c r="AD814" t="s">
        <v>77</v>
      </c>
      <c r="AE814" t="s">
        <v>78</v>
      </c>
      <c r="AF814">
        <v>40</v>
      </c>
      <c r="AG814" s="3">
        <v>0.3125</v>
      </c>
      <c r="AH814" s="3">
        <v>0.72916666666666663</v>
      </c>
      <c r="AI814" s="4">
        <v>11.9</v>
      </c>
      <c r="AJ814">
        <v>17.850000000000001</v>
      </c>
      <c r="AK814">
        <v>17.850000000000001</v>
      </c>
      <c r="AL814" t="s">
        <v>79</v>
      </c>
      <c r="AM814" t="s">
        <v>80</v>
      </c>
      <c r="AO814" t="s">
        <v>81</v>
      </c>
      <c r="AR814" t="s">
        <v>80</v>
      </c>
      <c r="AT814" t="s">
        <v>80</v>
      </c>
      <c r="AW814" t="s">
        <v>80</v>
      </c>
      <c r="AY814" t="s">
        <v>4399</v>
      </c>
      <c r="AZ814" t="s">
        <v>4401</v>
      </c>
      <c r="BA814" t="s">
        <v>354</v>
      </c>
      <c r="BB814">
        <v>74074</v>
      </c>
      <c r="BC814" t="s">
        <v>77</v>
      </c>
    </row>
    <row r="815" spans="1:55" x14ac:dyDescent="0.25">
      <c r="A815" t="s">
        <v>5967</v>
      </c>
      <c r="B815" s="1">
        <v>43418</v>
      </c>
      <c r="C815" t="s">
        <v>60</v>
      </c>
      <c r="D815" s="2">
        <v>43393.36509259259</v>
      </c>
      <c r="E815" t="s">
        <v>61</v>
      </c>
      <c r="F815" s="1">
        <v>43483</v>
      </c>
      <c r="G815" s="1">
        <v>43787</v>
      </c>
      <c r="H815" t="s">
        <v>5968</v>
      </c>
      <c r="I815" t="s">
        <v>69</v>
      </c>
      <c r="J815" t="s">
        <v>5969</v>
      </c>
      <c r="K815" t="s">
        <v>69</v>
      </c>
      <c r="L815" t="s">
        <v>5970</v>
      </c>
      <c r="M815" t="s">
        <v>119</v>
      </c>
      <c r="N815" t="s">
        <v>5971</v>
      </c>
      <c r="O815" t="s">
        <v>68</v>
      </c>
      <c r="P815" t="s">
        <v>69</v>
      </c>
      <c r="Q815" t="s">
        <v>5972</v>
      </c>
      <c r="S815" t="s">
        <v>71</v>
      </c>
      <c r="T815" t="s">
        <v>207</v>
      </c>
      <c r="U815" t="s">
        <v>208</v>
      </c>
      <c r="V815" t="s">
        <v>209</v>
      </c>
      <c r="W815" t="s">
        <v>90</v>
      </c>
      <c r="X815" t="s">
        <v>307</v>
      </c>
      <c r="Y815" t="str">
        <f>"35-3022"</f>
        <v>35-3022</v>
      </c>
      <c r="Z815" t="s">
        <v>307</v>
      </c>
      <c r="AA815">
        <v>713990</v>
      </c>
      <c r="AB815">
        <v>43</v>
      </c>
      <c r="AC815">
        <v>43</v>
      </c>
      <c r="AD815" t="s">
        <v>77</v>
      </c>
      <c r="AE815" t="s">
        <v>78</v>
      </c>
      <c r="AF815">
        <v>40</v>
      </c>
      <c r="AG815" s="3">
        <v>0.54166666666666663</v>
      </c>
      <c r="AH815" s="3">
        <v>0.91666666666666663</v>
      </c>
      <c r="AI815" s="4">
        <v>349.2</v>
      </c>
      <c r="AJ815">
        <v>0</v>
      </c>
      <c r="AK815">
        <v>0</v>
      </c>
      <c r="AL815" t="s">
        <v>79</v>
      </c>
      <c r="AM815" t="s">
        <v>80</v>
      </c>
      <c r="AO815" t="s">
        <v>81</v>
      </c>
      <c r="AR815" t="s">
        <v>80</v>
      </c>
      <c r="AT815" t="s">
        <v>80</v>
      </c>
      <c r="AW815" t="s">
        <v>80</v>
      </c>
      <c r="AY815" t="s">
        <v>5973</v>
      </c>
      <c r="AZ815" t="s">
        <v>4107</v>
      </c>
      <c r="BA815" t="s">
        <v>119</v>
      </c>
      <c r="BB815">
        <v>34990</v>
      </c>
      <c r="BC815" t="s">
        <v>77</v>
      </c>
    </row>
    <row r="816" spans="1:55" x14ac:dyDescent="0.25">
      <c r="A816" t="s">
        <v>3150</v>
      </c>
      <c r="B816" s="1">
        <v>43424</v>
      </c>
      <c r="C816" t="s">
        <v>60</v>
      </c>
      <c r="D816" s="2">
        <v>43393.370254629626</v>
      </c>
      <c r="E816" t="s">
        <v>61</v>
      </c>
      <c r="F816" s="1">
        <v>43483</v>
      </c>
      <c r="G816" s="1">
        <v>43762</v>
      </c>
      <c r="H816" t="s">
        <v>3151</v>
      </c>
      <c r="I816" t="s">
        <v>69</v>
      </c>
      <c r="J816" t="s">
        <v>3152</v>
      </c>
      <c r="K816" t="s">
        <v>69</v>
      </c>
      <c r="L816" t="s">
        <v>3153</v>
      </c>
      <c r="M816" t="s">
        <v>180</v>
      </c>
      <c r="N816">
        <v>16127</v>
      </c>
      <c r="O816" t="s">
        <v>68</v>
      </c>
      <c r="Q816" t="s">
        <v>3154</v>
      </c>
      <c r="S816" t="s">
        <v>71</v>
      </c>
      <c r="T816" t="s">
        <v>207</v>
      </c>
      <c r="U816" t="s">
        <v>208</v>
      </c>
      <c r="V816" t="s">
        <v>209</v>
      </c>
      <c r="W816" t="s">
        <v>90</v>
      </c>
      <c r="X816" t="s">
        <v>307</v>
      </c>
      <c r="Y816" t="str">
        <f>"35-3022"</f>
        <v>35-3022</v>
      </c>
      <c r="Z816" t="s">
        <v>307</v>
      </c>
      <c r="AA816">
        <v>713990</v>
      </c>
      <c r="AB816">
        <v>8</v>
      </c>
      <c r="AC816">
        <v>8</v>
      </c>
      <c r="AD816" t="s">
        <v>77</v>
      </c>
      <c r="AE816" t="s">
        <v>78</v>
      </c>
      <c r="AF816">
        <v>40</v>
      </c>
      <c r="AG816" s="3">
        <v>0.54166666666666663</v>
      </c>
      <c r="AH816" s="3">
        <v>0.91666666666666663</v>
      </c>
      <c r="AI816" s="4">
        <v>339.6</v>
      </c>
      <c r="AJ816">
        <v>0</v>
      </c>
      <c r="AK816">
        <v>0</v>
      </c>
      <c r="AL816" t="s">
        <v>79</v>
      </c>
      <c r="AM816" t="s">
        <v>80</v>
      </c>
      <c r="AO816" t="s">
        <v>81</v>
      </c>
      <c r="AR816" t="s">
        <v>80</v>
      </c>
      <c r="AT816" t="s">
        <v>80</v>
      </c>
      <c r="AW816" t="s">
        <v>80</v>
      </c>
      <c r="AY816" t="s">
        <v>3155</v>
      </c>
      <c r="AZ816" t="s">
        <v>3156</v>
      </c>
      <c r="BA816" t="s">
        <v>180</v>
      </c>
      <c r="BB816">
        <v>16127</v>
      </c>
      <c r="BC816" t="s">
        <v>77</v>
      </c>
    </row>
    <row r="817" spans="1:55" x14ac:dyDescent="0.25">
      <c r="A817" t="s">
        <v>5620</v>
      </c>
      <c r="B817" s="1">
        <v>43441</v>
      </c>
      <c r="C817" t="s">
        <v>60</v>
      </c>
      <c r="D817" s="2">
        <v>43407.001388888886</v>
      </c>
      <c r="E817" t="s">
        <v>61</v>
      </c>
      <c r="F817" s="1">
        <v>43497</v>
      </c>
      <c r="G817" s="1">
        <v>43770</v>
      </c>
      <c r="H817" t="s">
        <v>5621</v>
      </c>
      <c r="I817" t="s">
        <v>5622</v>
      </c>
      <c r="J817" t="s">
        <v>5623</v>
      </c>
      <c r="L817" t="s">
        <v>665</v>
      </c>
      <c r="M817" t="s">
        <v>90</v>
      </c>
      <c r="N817">
        <v>78737</v>
      </c>
      <c r="O817" t="s">
        <v>68</v>
      </c>
      <c r="Q817" t="s">
        <v>2179</v>
      </c>
      <c r="S817" t="s">
        <v>71</v>
      </c>
      <c r="T817" t="s">
        <v>663</v>
      </c>
      <c r="U817" t="s">
        <v>1003</v>
      </c>
      <c r="V817" t="s">
        <v>640</v>
      </c>
      <c r="W817" t="s">
        <v>90</v>
      </c>
      <c r="X817" t="s">
        <v>754</v>
      </c>
      <c r="Y817" t="str">
        <f>"37-3011"</f>
        <v>37-3011</v>
      </c>
      <c r="Z817" t="s">
        <v>454</v>
      </c>
      <c r="AA817">
        <v>551112</v>
      </c>
      <c r="AB817">
        <v>18</v>
      </c>
      <c r="AC817">
        <v>18</v>
      </c>
      <c r="AD817" t="s">
        <v>77</v>
      </c>
      <c r="AE817" t="s">
        <v>96</v>
      </c>
      <c r="AF817">
        <v>40</v>
      </c>
      <c r="AG817" s="3">
        <v>0.27083333333333331</v>
      </c>
      <c r="AH817" s="3">
        <v>0.625</v>
      </c>
      <c r="AI817" s="4">
        <v>13.91</v>
      </c>
      <c r="AJ817">
        <v>20.87</v>
      </c>
      <c r="AK817">
        <v>36</v>
      </c>
      <c r="AL817" t="s">
        <v>79</v>
      </c>
      <c r="AM817" t="s">
        <v>80</v>
      </c>
      <c r="AO817" t="s">
        <v>81</v>
      </c>
      <c r="AR817" t="s">
        <v>80</v>
      </c>
      <c r="AT817" t="s">
        <v>80</v>
      </c>
      <c r="AW817" t="s">
        <v>71</v>
      </c>
      <c r="AX817">
        <v>2</v>
      </c>
      <c r="AY817" t="s">
        <v>665</v>
      </c>
      <c r="AZ817" t="s">
        <v>867</v>
      </c>
      <c r="BA817" t="s">
        <v>90</v>
      </c>
      <c r="BB817">
        <v>78737</v>
      </c>
      <c r="BC817" t="s">
        <v>77</v>
      </c>
    </row>
    <row r="818" spans="1:55" x14ac:dyDescent="0.25">
      <c r="A818" t="s">
        <v>5927</v>
      </c>
      <c r="B818" s="1">
        <v>43454</v>
      </c>
      <c r="C818" t="s">
        <v>60</v>
      </c>
      <c r="D818" s="2">
        <v>43407.010312500002</v>
      </c>
      <c r="E818" t="s">
        <v>115</v>
      </c>
      <c r="H818" t="s">
        <v>5914</v>
      </c>
      <c r="J818" t="s">
        <v>5915</v>
      </c>
      <c r="L818" t="s">
        <v>4736</v>
      </c>
      <c r="M818" t="s">
        <v>592</v>
      </c>
      <c r="N818">
        <v>37347</v>
      </c>
      <c r="O818" t="s">
        <v>68</v>
      </c>
      <c r="Q818" t="s">
        <v>5916</v>
      </c>
      <c r="S818" t="s">
        <v>71</v>
      </c>
      <c r="T818" t="s">
        <v>678</v>
      </c>
      <c r="U818" t="s">
        <v>1093</v>
      </c>
      <c r="V818" t="s">
        <v>680</v>
      </c>
      <c r="W818" t="s">
        <v>354</v>
      </c>
      <c r="X818" t="s">
        <v>3771</v>
      </c>
      <c r="Y818" t="str">
        <f>"47-2051"</f>
        <v>47-2051</v>
      </c>
      <c r="Z818" t="s">
        <v>2580</v>
      </c>
      <c r="AA818">
        <v>238110</v>
      </c>
      <c r="AB818">
        <v>6</v>
      </c>
      <c r="AD818" t="s">
        <v>77</v>
      </c>
      <c r="AE818" t="s">
        <v>96</v>
      </c>
      <c r="AF818">
        <v>40</v>
      </c>
      <c r="AG818" s="3">
        <v>0.29166666666666669</v>
      </c>
      <c r="AH818" s="3">
        <v>0.66666666666666663</v>
      </c>
      <c r="AI818" s="4">
        <v>17.059999999999999</v>
      </c>
      <c r="AJ818">
        <v>25.59</v>
      </c>
      <c r="AK818">
        <v>25.59</v>
      </c>
      <c r="AL818" t="s">
        <v>79</v>
      </c>
      <c r="AM818" t="s">
        <v>80</v>
      </c>
      <c r="AO818" t="s">
        <v>81</v>
      </c>
      <c r="AR818" t="s">
        <v>80</v>
      </c>
      <c r="AT818" t="s">
        <v>80</v>
      </c>
      <c r="AW818" t="s">
        <v>71</v>
      </c>
      <c r="AX818">
        <v>1</v>
      </c>
      <c r="AY818" t="s">
        <v>4736</v>
      </c>
      <c r="AZ818" t="s">
        <v>565</v>
      </c>
      <c r="BA818" t="s">
        <v>592</v>
      </c>
      <c r="BB818">
        <v>37347</v>
      </c>
      <c r="BC818" t="s">
        <v>77</v>
      </c>
    </row>
    <row r="819" spans="1:55" x14ac:dyDescent="0.25">
      <c r="A819" t="s">
        <v>5516</v>
      </c>
      <c r="B819" s="1">
        <v>43437</v>
      </c>
      <c r="C819" t="s">
        <v>60</v>
      </c>
      <c r="D819" s="2">
        <v>43407.405729166669</v>
      </c>
      <c r="E819" t="s">
        <v>61</v>
      </c>
      <c r="F819" s="1">
        <v>43497</v>
      </c>
      <c r="G819" s="1">
        <v>43770</v>
      </c>
      <c r="H819" t="s">
        <v>5517</v>
      </c>
      <c r="J819" t="s">
        <v>5518</v>
      </c>
      <c r="L819" t="s">
        <v>539</v>
      </c>
      <c r="M819" t="s">
        <v>90</v>
      </c>
      <c r="N819">
        <v>78209</v>
      </c>
      <c r="O819" t="s">
        <v>68</v>
      </c>
      <c r="Q819" t="s">
        <v>5519</v>
      </c>
      <c r="S819" t="s">
        <v>71</v>
      </c>
      <c r="T819" t="s">
        <v>4367</v>
      </c>
      <c r="U819" t="s">
        <v>664</v>
      </c>
      <c r="V819" t="s">
        <v>665</v>
      </c>
      <c r="W819" t="s">
        <v>90</v>
      </c>
      <c r="X819" t="s">
        <v>666</v>
      </c>
      <c r="Y819" t="str">
        <f>"37-3011"</f>
        <v>37-3011</v>
      </c>
      <c r="Z819" t="s">
        <v>454</v>
      </c>
      <c r="AA819">
        <v>561730</v>
      </c>
      <c r="AB819">
        <v>22</v>
      </c>
      <c r="AC819">
        <v>22</v>
      </c>
      <c r="AD819" t="s">
        <v>77</v>
      </c>
      <c r="AE819" t="s">
        <v>96</v>
      </c>
      <c r="AF819">
        <v>40</v>
      </c>
      <c r="AG819" s="3">
        <v>0.3125</v>
      </c>
      <c r="AH819" s="3">
        <v>0.6875</v>
      </c>
      <c r="AI819" s="4">
        <v>13.02</v>
      </c>
      <c r="AJ819">
        <v>19.53</v>
      </c>
      <c r="AK819">
        <v>22.19</v>
      </c>
      <c r="AL819" t="s">
        <v>79</v>
      </c>
      <c r="AM819" t="s">
        <v>80</v>
      </c>
      <c r="AO819" t="s">
        <v>81</v>
      </c>
      <c r="AR819" t="s">
        <v>80</v>
      </c>
      <c r="AT819" t="s">
        <v>80</v>
      </c>
      <c r="AW819" t="s">
        <v>71</v>
      </c>
      <c r="AX819">
        <v>3</v>
      </c>
      <c r="AY819" t="s">
        <v>539</v>
      </c>
      <c r="AZ819" t="s">
        <v>755</v>
      </c>
      <c r="BA819" t="s">
        <v>90</v>
      </c>
      <c r="BB819">
        <v>78209</v>
      </c>
      <c r="BC819" t="s">
        <v>77</v>
      </c>
    </row>
    <row r="820" spans="1:55" x14ac:dyDescent="0.25">
      <c r="A820" t="s">
        <v>7697</v>
      </c>
      <c r="B820" s="1">
        <v>43399</v>
      </c>
      <c r="C820" t="s">
        <v>60</v>
      </c>
      <c r="D820" s="2">
        <v>43392.677557870367</v>
      </c>
      <c r="E820" t="s">
        <v>350</v>
      </c>
      <c r="H820" t="s">
        <v>7698</v>
      </c>
      <c r="J820" t="s">
        <v>1395</v>
      </c>
      <c r="K820" t="s">
        <v>7699</v>
      </c>
      <c r="L820" t="s">
        <v>1397</v>
      </c>
      <c r="M820" t="s">
        <v>99</v>
      </c>
      <c r="N820">
        <v>70458</v>
      </c>
      <c r="O820" t="s">
        <v>68</v>
      </c>
      <c r="Q820" t="s">
        <v>7700</v>
      </c>
      <c r="S820" t="s">
        <v>71</v>
      </c>
      <c r="T820" t="s">
        <v>207</v>
      </c>
      <c r="U820" t="s">
        <v>208</v>
      </c>
      <c r="V820" t="s">
        <v>209</v>
      </c>
      <c r="W820" t="s">
        <v>90</v>
      </c>
      <c r="X820" t="s">
        <v>307</v>
      </c>
      <c r="Y820" t="str">
        <f>"35-3022"</f>
        <v>35-3022</v>
      </c>
      <c r="Z820" t="s">
        <v>307</v>
      </c>
      <c r="AA820">
        <v>713990</v>
      </c>
      <c r="AB820">
        <v>15</v>
      </c>
      <c r="AD820" t="s">
        <v>77</v>
      </c>
      <c r="AE820" t="s">
        <v>78</v>
      </c>
      <c r="AF820">
        <v>40</v>
      </c>
      <c r="AG820" s="3">
        <v>0.54166666666666663</v>
      </c>
      <c r="AH820" s="3">
        <v>0.91666666666666663</v>
      </c>
      <c r="AI820" s="5">
        <v>364</v>
      </c>
      <c r="AJ820">
        <v>0</v>
      </c>
      <c r="AK820">
        <v>0</v>
      </c>
      <c r="AL820" t="s">
        <v>79</v>
      </c>
      <c r="AM820" t="s">
        <v>80</v>
      </c>
      <c r="AO820" t="s">
        <v>81</v>
      </c>
      <c r="AR820" t="s">
        <v>80</v>
      </c>
      <c r="AT820" t="s">
        <v>80</v>
      </c>
      <c r="AW820" t="s">
        <v>80</v>
      </c>
      <c r="AY820" t="s">
        <v>1399</v>
      </c>
      <c r="AZ820" t="s">
        <v>3432</v>
      </c>
      <c r="BA820" t="s">
        <v>99</v>
      </c>
      <c r="BB820">
        <v>70458</v>
      </c>
      <c r="BC820" t="s">
        <v>77</v>
      </c>
    </row>
    <row r="821" spans="1:55" x14ac:dyDescent="0.25">
      <c r="A821" t="s">
        <v>4832</v>
      </c>
      <c r="B821" s="1">
        <v>43451</v>
      </c>
      <c r="C821" t="s">
        <v>60</v>
      </c>
      <c r="D821" s="2">
        <v>43402.047129629631</v>
      </c>
      <c r="E821" t="s">
        <v>61</v>
      </c>
      <c r="F821" s="1">
        <v>43491</v>
      </c>
      <c r="G821" s="1">
        <v>43764</v>
      </c>
      <c r="H821" t="s">
        <v>4833</v>
      </c>
      <c r="I821" t="s">
        <v>276</v>
      </c>
      <c r="J821" t="s">
        <v>4834</v>
      </c>
      <c r="K821" t="s">
        <v>276</v>
      </c>
      <c r="L821" t="s">
        <v>4835</v>
      </c>
      <c r="M821" t="s">
        <v>992</v>
      </c>
      <c r="N821">
        <v>52317</v>
      </c>
      <c r="O821" t="s">
        <v>68</v>
      </c>
      <c r="P821" t="s">
        <v>276</v>
      </c>
      <c r="Q821" t="s">
        <v>4836</v>
      </c>
      <c r="S821" t="s">
        <v>71</v>
      </c>
      <c r="T821" t="s">
        <v>2204</v>
      </c>
      <c r="U821" t="s">
        <v>2205</v>
      </c>
      <c r="V821" t="s">
        <v>2206</v>
      </c>
      <c r="W821" t="s">
        <v>354</v>
      </c>
      <c r="X821" t="s">
        <v>2207</v>
      </c>
      <c r="Y821" t="str">
        <f>"37-3011"</f>
        <v>37-3011</v>
      </c>
      <c r="Z821" t="s">
        <v>454</v>
      </c>
      <c r="AA821">
        <v>561730</v>
      </c>
      <c r="AB821">
        <v>16</v>
      </c>
      <c r="AC821">
        <v>16</v>
      </c>
      <c r="AD821" t="s">
        <v>77</v>
      </c>
      <c r="AE821" t="s">
        <v>96</v>
      </c>
      <c r="AF821">
        <v>40</v>
      </c>
      <c r="AG821" s="3">
        <v>0.29166666666666669</v>
      </c>
      <c r="AH821" s="3">
        <v>0.66666666666666663</v>
      </c>
      <c r="AI821" s="4">
        <v>14.8</v>
      </c>
      <c r="AJ821">
        <v>0</v>
      </c>
      <c r="AK821">
        <v>0</v>
      </c>
      <c r="AL821" t="s">
        <v>79</v>
      </c>
      <c r="AM821" t="s">
        <v>80</v>
      </c>
      <c r="AO821" t="s">
        <v>173</v>
      </c>
      <c r="AP821" t="s">
        <v>276</v>
      </c>
      <c r="AQ821" t="s">
        <v>276</v>
      </c>
      <c r="AR821" t="s">
        <v>80</v>
      </c>
      <c r="AT821" t="s">
        <v>80</v>
      </c>
      <c r="AW821" t="s">
        <v>80</v>
      </c>
      <c r="AY821" t="s">
        <v>4835</v>
      </c>
      <c r="AZ821" t="s">
        <v>4837</v>
      </c>
      <c r="BA821" t="s">
        <v>992</v>
      </c>
      <c r="BB821">
        <v>52317</v>
      </c>
      <c r="BC821" t="s">
        <v>77</v>
      </c>
    </row>
    <row r="822" spans="1:55" x14ac:dyDescent="0.25">
      <c r="A822" t="s">
        <v>2890</v>
      </c>
      <c r="B822" s="1">
        <v>43419</v>
      </c>
      <c r="C822" t="s">
        <v>60</v>
      </c>
      <c r="D822" s="2">
        <v>43393.314629629633</v>
      </c>
      <c r="E822" t="s">
        <v>61</v>
      </c>
      <c r="F822" s="1">
        <v>43483</v>
      </c>
      <c r="G822" s="1">
        <v>43787</v>
      </c>
      <c r="H822" t="s">
        <v>2891</v>
      </c>
      <c r="I822" t="s">
        <v>69</v>
      </c>
      <c r="J822" t="s">
        <v>2892</v>
      </c>
      <c r="K822" t="s">
        <v>2893</v>
      </c>
      <c r="L822" t="s">
        <v>2894</v>
      </c>
      <c r="M822" t="s">
        <v>119</v>
      </c>
      <c r="N822">
        <v>34638</v>
      </c>
      <c r="O822" t="s">
        <v>68</v>
      </c>
      <c r="P822" t="s">
        <v>69</v>
      </c>
      <c r="Q822" t="s">
        <v>2895</v>
      </c>
      <c r="S822" t="s">
        <v>71</v>
      </c>
      <c r="T822" t="s">
        <v>207</v>
      </c>
      <c r="U822" t="s">
        <v>208</v>
      </c>
      <c r="V822" t="s">
        <v>209</v>
      </c>
      <c r="W822" t="s">
        <v>90</v>
      </c>
      <c r="X822" t="s">
        <v>2896</v>
      </c>
      <c r="Y822" t="str">
        <f>"39-3091"</f>
        <v>39-3091</v>
      </c>
      <c r="Z822" t="s">
        <v>166</v>
      </c>
      <c r="AA822">
        <v>713990</v>
      </c>
      <c r="AB822">
        <v>20</v>
      </c>
      <c r="AC822">
        <v>20</v>
      </c>
      <c r="AD822" t="s">
        <v>77</v>
      </c>
      <c r="AE822" t="s">
        <v>78</v>
      </c>
      <c r="AF822">
        <v>40</v>
      </c>
      <c r="AG822" s="3">
        <v>0.54166666666666663</v>
      </c>
      <c r="AH822" s="3">
        <v>0.91666666666666663</v>
      </c>
      <c r="AI822" s="5">
        <v>340</v>
      </c>
      <c r="AL822" t="s">
        <v>79</v>
      </c>
      <c r="AM822" t="s">
        <v>80</v>
      </c>
      <c r="AO822" t="s">
        <v>81</v>
      </c>
      <c r="AR822" t="s">
        <v>80</v>
      </c>
      <c r="AT822" t="s">
        <v>80</v>
      </c>
      <c r="AW822" t="s">
        <v>80</v>
      </c>
      <c r="AY822" t="s">
        <v>2897</v>
      </c>
      <c r="AZ822" t="s">
        <v>2898</v>
      </c>
      <c r="BA822" t="s">
        <v>119</v>
      </c>
      <c r="BB822">
        <v>34610</v>
      </c>
      <c r="BC822" t="s">
        <v>77</v>
      </c>
    </row>
    <row r="823" spans="1:55" x14ac:dyDescent="0.25">
      <c r="A823" t="s">
        <v>8425</v>
      </c>
      <c r="B823" s="1">
        <v>43455</v>
      </c>
      <c r="C823" t="s">
        <v>60</v>
      </c>
      <c r="D823" s="2">
        <v>43399.934351851851</v>
      </c>
      <c r="E823" t="s">
        <v>115</v>
      </c>
      <c r="H823" t="s">
        <v>8426</v>
      </c>
      <c r="I823" t="s">
        <v>69</v>
      </c>
      <c r="J823" t="s">
        <v>8427</v>
      </c>
      <c r="L823" t="s">
        <v>5973</v>
      </c>
      <c r="M823" t="s">
        <v>119</v>
      </c>
      <c r="N823">
        <v>34990</v>
      </c>
      <c r="O823" t="s">
        <v>68</v>
      </c>
      <c r="Q823" t="s">
        <v>8428</v>
      </c>
      <c r="S823" t="s">
        <v>71</v>
      </c>
      <c r="T823" t="s">
        <v>4331</v>
      </c>
      <c r="U823" t="s">
        <v>4332</v>
      </c>
      <c r="V823" t="s">
        <v>630</v>
      </c>
      <c r="W823" t="s">
        <v>119</v>
      </c>
      <c r="X823" t="s">
        <v>4333</v>
      </c>
      <c r="Y823" t="str">
        <f>"39-3091"</f>
        <v>39-3091</v>
      </c>
      <c r="Z823" t="s">
        <v>166</v>
      </c>
      <c r="AA823">
        <v>713990</v>
      </c>
      <c r="AB823">
        <v>35</v>
      </c>
      <c r="AD823" t="s">
        <v>77</v>
      </c>
      <c r="AE823" t="s">
        <v>78</v>
      </c>
      <c r="AF823">
        <v>40</v>
      </c>
      <c r="AG823" s="3">
        <v>0.625</v>
      </c>
      <c r="AH823" s="3">
        <v>0.95833333333333337</v>
      </c>
      <c r="AI823" s="4">
        <v>9.17</v>
      </c>
      <c r="AL823" t="s">
        <v>79</v>
      </c>
      <c r="AM823" t="s">
        <v>80</v>
      </c>
      <c r="AO823" t="s">
        <v>81</v>
      </c>
      <c r="AR823" t="s">
        <v>80</v>
      </c>
      <c r="AT823" t="s">
        <v>80</v>
      </c>
      <c r="AW823" t="s">
        <v>80</v>
      </c>
      <c r="AY823" t="s">
        <v>5973</v>
      </c>
      <c r="AZ823" t="s">
        <v>4107</v>
      </c>
      <c r="BA823" t="s">
        <v>119</v>
      </c>
      <c r="BB823">
        <v>34990</v>
      </c>
      <c r="BC823" t="s">
        <v>77</v>
      </c>
    </row>
    <row r="824" spans="1:55" x14ac:dyDescent="0.25">
      <c r="A824" t="s">
        <v>2175</v>
      </c>
      <c r="B824" s="1">
        <v>43434</v>
      </c>
      <c r="C824" t="s">
        <v>60</v>
      </c>
      <c r="D824" s="2">
        <v>43407.003020833334</v>
      </c>
      <c r="E824" t="s">
        <v>61</v>
      </c>
      <c r="F824" s="1">
        <v>43497</v>
      </c>
      <c r="G824" s="1">
        <v>43770</v>
      </c>
      <c r="H824" t="s">
        <v>2176</v>
      </c>
      <c r="I824" t="s">
        <v>2177</v>
      </c>
      <c r="J824" t="s">
        <v>2178</v>
      </c>
      <c r="L824" t="s">
        <v>777</v>
      </c>
      <c r="M824" t="s">
        <v>90</v>
      </c>
      <c r="N824">
        <v>77808</v>
      </c>
      <c r="O824" t="s">
        <v>68</v>
      </c>
      <c r="Q824" t="s">
        <v>2179</v>
      </c>
      <c r="S824" t="s">
        <v>71</v>
      </c>
      <c r="T824" t="s">
        <v>663</v>
      </c>
      <c r="U824" t="s">
        <v>1003</v>
      </c>
      <c r="V824" t="s">
        <v>640</v>
      </c>
      <c r="W824" t="s">
        <v>90</v>
      </c>
      <c r="X824" t="s">
        <v>754</v>
      </c>
      <c r="Y824" t="str">
        <f>"37-3011"</f>
        <v>37-3011</v>
      </c>
      <c r="Z824" t="s">
        <v>454</v>
      </c>
      <c r="AA824">
        <v>551112</v>
      </c>
      <c r="AB824">
        <v>25</v>
      </c>
      <c r="AC824">
        <v>25</v>
      </c>
      <c r="AD824" t="s">
        <v>77</v>
      </c>
      <c r="AE824" t="s">
        <v>96</v>
      </c>
      <c r="AF824">
        <v>40</v>
      </c>
      <c r="AG824" s="3">
        <v>0.29166666666666669</v>
      </c>
      <c r="AH824" s="3">
        <v>0.64583333333333337</v>
      </c>
      <c r="AI824" s="4">
        <v>12.54</v>
      </c>
      <c r="AJ824">
        <v>18.809999999999999</v>
      </c>
      <c r="AK824">
        <v>23.31</v>
      </c>
      <c r="AL824" t="s">
        <v>79</v>
      </c>
      <c r="AM824" t="s">
        <v>80</v>
      </c>
      <c r="AO824" t="s">
        <v>81</v>
      </c>
      <c r="AR824" t="s">
        <v>80</v>
      </c>
      <c r="AT824" t="s">
        <v>80</v>
      </c>
      <c r="AW824" t="s">
        <v>71</v>
      </c>
      <c r="AX824">
        <v>2</v>
      </c>
      <c r="AY824" t="s">
        <v>777</v>
      </c>
      <c r="AZ824" t="s">
        <v>780</v>
      </c>
      <c r="BA824" t="s">
        <v>90</v>
      </c>
      <c r="BB824">
        <v>77808</v>
      </c>
      <c r="BC824" t="s">
        <v>77</v>
      </c>
    </row>
    <row r="825" spans="1:55" x14ac:dyDescent="0.25">
      <c r="A825" t="s">
        <v>5680</v>
      </c>
      <c r="B825" s="1">
        <v>43441</v>
      </c>
      <c r="C825" t="s">
        <v>60</v>
      </c>
      <c r="D825" s="2">
        <v>43418.686701388891</v>
      </c>
      <c r="E825" t="s">
        <v>61</v>
      </c>
      <c r="F825" s="1">
        <v>43497</v>
      </c>
      <c r="G825" s="1">
        <v>43769</v>
      </c>
      <c r="H825" t="s">
        <v>5681</v>
      </c>
      <c r="J825" t="s">
        <v>5682</v>
      </c>
      <c r="L825" t="s">
        <v>5683</v>
      </c>
      <c r="M825" t="s">
        <v>626</v>
      </c>
      <c r="N825">
        <v>54738</v>
      </c>
      <c r="O825" t="s">
        <v>68</v>
      </c>
      <c r="Q825" t="s">
        <v>5684</v>
      </c>
      <c r="S825" t="s">
        <v>71</v>
      </c>
      <c r="T825" t="s">
        <v>250</v>
      </c>
      <c r="U825" t="s">
        <v>346</v>
      </c>
      <c r="V825" t="s">
        <v>347</v>
      </c>
      <c r="W825" t="s">
        <v>253</v>
      </c>
      <c r="X825" t="s">
        <v>254</v>
      </c>
      <c r="Y825" t="str">
        <f>"45-4011"</f>
        <v>45-4011</v>
      </c>
      <c r="Z825" t="s">
        <v>242</v>
      </c>
      <c r="AA825">
        <v>115310</v>
      </c>
      <c r="AB825">
        <v>60</v>
      </c>
      <c r="AC825">
        <v>60</v>
      </c>
      <c r="AD825" t="s">
        <v>77</v>
      </c>
      <c r="AE825" t="s">
        <v>78</v>
      </c>
      <c r="AF825">
        <v>40</v>
      </c>
      <c r="AG825" s="3">
        <v>0.33333333333333331</v>
      </c>
      <c r="AH825" s="3">
        <v>0.6875</v>
      </c>
      <c r="AI825" s="4">
        <v>14.14</v>
      </c>
      <c r="AJ825">
        <v>21.21</v>
      </c>
      <c r="AK825">
        <v>34.32</v>
      </c>
      <c r="AL825" t="s">
        <v>79</v>
      </c>
      <c r="AM825" t="s">
        <v>80</v>
      </c>
      <c r="AO825" t="s">
        <v>81</v>
      </c>
      <c r="AR825" t="s">
        <v>80</v>
      </c>
      <c r="AT825" t="s">
        <v>80</v>
      </c>
      <c r="AW825" t="s">
        <v>80</v>
      </c>
      <c r="AY825" t="s">
        <v>5685</v>
      </c>
      <c r="AZ825" t="s">
        <v>3819</v>
      </c>
      <c r="BA825" t="s">
        <v>139</v>
      </c>
      <c r="BB825">
        <v>28655</v>
      </c>
      <c r="BC825" t="s">
        <v>77</v>
      </c>
    </row>
    <row r="826" spans="1:55" x14ac:dyDescent="0.25">
      <c r="A826" t="s">
        <v>6699</v>
      </c>
      <c r="B826" s="1">
        <v>43452</v>
      </c>
      <c r="C826" t="s">
        <v>60</v>
      </c>
      <c r="D826" s="2">
        <v>43421.008472222224</v>
      </c>
      <c r="E826" t="s">
        <v>85</v>
      </c>
      <c r="H826" t="s">
        <v>6700</v>
      </c>
      <c r="J826" t="s">
        <v>6701</v>
      </c>
      <c r="L826" t="s">
        <v>1899</v>
      </c>
      <c r="M826" t="s">
        <v>99</v>
      </c>
      <c r="N826">
        <v>70817</v>
      </c>
      <c r="O826" t="s">
        <v>68</v>
      </c>
      <c r="Q826" t="s">
        <v>6702</v>
      </c>
      <c r="S826" t="s">
        <v>71</v>
      </c>
      <c r="T826" t="s">
        <v>1259</v>
      </c>
      <c r="U826" t="s">
        <v>1064</v>
      </c>
      <c r="V826" t="s">
        <v>1065</v>
      </c>
      <c r="W826" t="s">
        <v>90</v>
      </c>
      <c r="X826" t="s">
        <v>754</v>
      </c>
      <c r="Y826" t="str">
        <f>"37-3011"</f>
        <v>37-3011</v>
      </c>
      <c r="Z826" t="s">
        <v>454</v>
      </c>
      <c r="AA826">
        <v>561730</v>
      </c>
      <c r="AB826">
        <v>15</v>
      </c>
      <c r="AD826" t="s">
        <v>77</v>
      </c>
      <c r="AE826" t="s">
        <v>96</v>
      </c>
      <c r="AF826">
        <v>40</v>
      </c>
      <c r="AG826" s="3">
        <v>0.33333333333333331</v>
      </c>
      <c r="AH826" s="3">
        <v>0.70833333333333337</v>
      </c>
      <c r="AI826" s="4">
        <v>13.42</v>
      </c>
      <c r="AJ826">
        <v>20.13</v>
      </c>
      <c r="AL826" t="s">
        <v>79</v>
      </c>
      <c r="AM826" t="s">
        <v>80</v>
      </c>
      <c r="AO826" t="s">
        <v>81</v>
      </c>
      <c r="AR826" t="s">
        <v>80</v>
      </c>
      <c r="AT826" t="s">
        <v>80</v>
      </c>
      <c r="AW826" t="s">
        <v>80</v>
      </c>
      <c r="AY826" t="s">
        <v>1899</v>
      </c>
      <c r="AZ826" t="s">
        <v>4067</v>
      </c>
      <c r="BA826" t="s">
        <v>99</v>
      </c>
      <c r="BB826">
        <v>70817</v>
      </c>
      <c r="BC826" t="s">
        <v>77</v>
      </c>
    </row>
    <row r="827" spans="1:55" x14ac:dyDescent="0.25">
      <c r="A827" t="s">
        <v>3833</v>
      </c>
      <c r="B827" s="1">
        <v>43455</v>
      </c>
      <c r="C827" t="s">
        <v>60</v>
      </c>
      <c r="D827" s="2">
        <v>43398.728819444441</v>
      </c>
      <c r="E827" t="s">
        <v>61</v>
      </c>
      <c r="F827" s="1">
        <v>43473</v>
      </c>
      <c r="G827" s="1">
        <v>43585</v>
      </c>
      <c r="H827" t="s">
        <v>3834</v>
      </c>
      <c r="I827" t="s">
        <v>69</v>
      </c>
      <c r="J827" t="s">
        <v>3835</v>
      </c>
      <c r="K827" t="s">
        <v>69</v>
      </c>
      <c r="L827" t="s">
        <v>3836</v>
      </c>
      <c r="M827" t="s">
        <v>67</v>
      </c>
      <c r="N827">
        <v>81637</v>
      </c>
      <c r="O827" t="s">
        <v>68</v>
      </c>
      <c r="P827" t="s">
        <v>69</v>
      </c>
      <c r="Q827" t="s">
        <v>3837</v>
      </c>
      <c r="S827" t="s">
        <v>71</v>
      </c>
      <c r="T827" t="s">
        <v>3838</v>
      </c>
      <c r="U827" t="s">
        <v>3839</v>
      </c>
      <c r="V827" t="s">
        <v>3840</v>
      </c>
      <c r="W827" t="s">
        <v>67</v>
      </c>
      <c r="X827" t="s">
        <v>1586</v>
      </c>
      <c r="Y827" t="str">
        <f>"37-3011"</f>
        <v>37-3011</v>
      </c>
      <c r="Z827" t="s">
        <v>454</v>
      </c>
      <c r="AA827">
        <v>561730</v>
      </c>
      <c r="AB827">
        <v>15</v>
      </c>
      <c r="AC827">
        <v>15</v>
      </c>
      <c r="AD827" t="s">
        <v>77</v>
      </c>
      <c r="AE827" t="s">
        <v>78</v>
      </c>
      <c r="AF827">
        <v>35</v>
      </c>
      <c r="AG827" s="3">
        <v>0.33333333333333331</v>
      </c>
      <c r="AH827" s="3">
        <v>0.70833333333333337</v>
      </c>
      <c r="AI827" s="4">
        <v>17.5</v>
      </c>
      <c r="AJ827">
        <v>26.25</v>
      </c>
      <c r="AL827" t="s">
        <v>79</v>
      </c>
      <c r="AM827" t="s">
        <v>80</v>
      </c>
      <c r="AO827" t="s">
        <v>81</v>
      </c>
      <c r="AP827" t="s">
        <v>69</v>
      </c>
      <c r="AQ827" t="s">
        <v>69</v>
      </c>
      <c r="AR827" t="s">
        <v>80</v>
      </c>
      <c r="AT827" t="s">
        <v>80</v>
      </c>
      <c r="AW827" t="s">
        <v>80</v>
      </c>
      <c r="AY827" t="s">
        <v>3836</v>
      </c>
      <c r="AZ827" t="s">
        <v>82</v>
      </c>
      <c r="BA827" t="s">
        <v>67</v>
      </c>
      <c r="BB827">
        <v>81637</v>
      </c>
      <c r="BC827" t="s">
        <v>77</v>
      </c>
    </row>
    <row r="828" spans="1:55" x14ac:dyDescent="0.25">
      <c r="A828" t="s">
        <v>2005</v>
      </c>
      <c r="B828" s="1">
        <v>43420</v>
      </c>
      <c r="C828" t="s">
        <v>60</v>
      </c>
      <c r="D828" s="2">
        <v>43396.005914351852</v>
      </c>
      <c r="E828" t="s">
        <v>61</v>
      </c>
      <c r="F828" s="1">
        <v>43486</v>
      </c>
      <c r="G828" s="1">
        <v>43784</v>
      </c>
      <c r="H828" t="s">
        <v>2006</v>
      </c>
      <c r="I828" t="s">
        <v>1801</v>
      </c>
      <c r="J828" t="s">
        <v>2007</v>
      </c>
      <c r="K828" t="s">
        <v>1803</v>
      </c>
      <c r="L828" t="s">
        <v>1338</v>
      </c>
      <c r="M828" t="s">
        <v>773</v>
      </c>
      <c r="N828">
        <v>8846</v>
      </c>
      <c r="O828" t="s">
        <v>68</v>
      </c>
      <c r="Q828" t="s">
        <v>2008</v>
      </c>
      <c r="S828" t="s">
        <v>71</v>
      </c>
      <c r="T828" t="s">
        <v>779</v>
      </c>
      <c r="U828" t="s">
        <v>807</v>
      </c>
      <c r="V828" t="s">
        <v>752</v>
      </c>
      <c r="W828" t="s">
        <v>753</v>
      </c>
      <c r="X828" t="s">
        <v>804</v>
      </c>
      <c r="Y828" t="str">
        <f>"37-3011"</f>
        <v>37-3011</v>
      </c>
      <c r="Z828" t="s">
        <v>454</v>
      </c>
      <c r="AA828">
        <v>561730</v>
      </c>
      <c r="AB828">
        <v>15</v>
      </c>
      <c r="AC828">
        <v>15</v>
      </c>
      <c r="AD828" t="s">
        <v>77</v>
      </c>
      <c r="AE828" t="s">
        <v>96</v>
      </c>
      <c r="AF828">
        <v>35</v>
      </c>
      <c r="AG828" s="3">
        <v>0.27083333333333331</v>
      </c>
      <c r="AH828" s="3">
        <v>0.58333333333333337</v>
      </c>
      <c r="AI828" s="4">
        <v>16.809999999999999</v>
      </c>
      <c r="AJ828">
        <v>25.22</v>
      </c>
      <c r="AL828" t="s">
        <v>79</v>
      </c>
      <c r="AM828" t="s">
        <v>80</v>
      </c>
      <c r="AO828" t="s">
        <v>81</v>
      </c>
      <c r="AR828" t="s">
        <v>80</v>
      </c>
      <c r="AT828" t="s">
        <v>80</v>
      </c>
      <c r="AW828" t="s">
        <v>71</v>
      </c>
      <c r="AX828">
        <v>3</v>
      </c>
      <c r="AY828" t="s">
        <v>1338</v>
      </c>
      <c r="AZ828" t="s">
        <v>1338</v>
      </c>
      <c r="BA828" t="s">
        <v>773</v>
      </c>
      <c r="BB828">
        <v>8846</v>
      </c>
      <c r="BC828" t="s">
        <v>77</v>
      </c>
    </row>
    <row r="829" spans="1:55" x14ac:dyDescent="0.25">
      <c r="A829" t="s">
        <v>3133</v>
      </c>
      <c r="B829" s="1">
        <v>43419</v>
      </c>
      <c r="C829" t="s">
        <v>60</v>
      </c>
      <c r="D829" s="2">
        <v>43396.002650462964</v>
      </c>
      <c r="E829" t="s">
        <v>61</v>
      </c>
      <c r="F829" s="1">
        <v>43486</v>
      </c>
      <c r="G829" s="1">
        <v>43777</v>
      </c>
      <c r="H829" t="s">
        <v>3134</v>
      </c>
      <c r="I829" t="s">
        <v>1801</v>
      </c>
      <c r="J829" t="s">
        <v>3135</v>
      </c>
      <c r="K829" t="s">
        <v>1803</v>
      </c>
      <c r="L829" t="s">
        <v>3136</v>
      </c>
      <c r="M829" t="s">
        <v>139</v>
      </c>
      <c r="N829">
        <v>27610</v>
      </c>
      <c r="O829" t="s">
        <v>68</v>
      </c>
      <c r="Q829" t="s">
        <v>3137</v>
      </c>
      <c r="S829" t="s">
        <v>71</v>
      </c>
      <c r="T829" t="s">
        <v>779</v>
      </c>
      <c r="U829" t="s">
        <v>807</v>
      </c>
      <c r="V829" t="s">
        <v>752</v>
      </c>
      <c r="W829" t="s">
        <v>753</v>
      </c>
      <c r="X829" t="s">
        <v>804</v>
      </c>
      <c r="Y829" t="str">
        <f>"37-3011"</f>
        <v>37-3011</v>
      </c>
      <c r="Z829" t="s">
        <v>454</v>
      </c>
      <c r="AA829">
        <v>561730</v>
      </c>
      <c r="AB829">
        <v>25</v>
      </c>
      <c r="AC829">
        <v>25</v>
      </c>
      <c r="AD829" t="s">
        <v>77</v>
      </c>
      <c r="AE829" t="s">
        <v>96</v>
      </c>
      <c r="AF829">
        <v>35</v>
      </c>
      <c r="AG829" s="3">
        <v>0.27083333333333331</v>
      </c>
      <c r="AH829" s="3">
        <v>0.58333333333333337</v>
      </c>
      <c r="AI829" s="4">
        <v>14.52</v>
      </c>
      <c r="AJ829">
        <v>21.78</v>
      </c>
      <c r="AL829" t="s">
        <v>79</v>
      </c>
      <c r="AM829" t="s">
        <v>80</v>
      </c>
      <c r="AO829" t="s">
        <v>81</v>
      </c>
      <c r="AR829" t="s">
        <v>80</v>
      </c>
      <c r="AT829" t="s">
        <v>80</v>
      </c>
      <c r="AW829" t="s">
        <v>71</v>
      </c>
      <c r="AX829">
        <v>3</v>
      </c>
      <c r="AY829" t="s">
        <v>3136</v>
      </c>
      <c r="AZ829" t="s">
        <v>2771</v>
      </c>
      <c r="BA829" t="s">
        <v>139</v>
      </c>
      <c r="BB829">
        <v>27610</v>
      </c>
      <c r="BC829" t="s">
        <v>77</v>
      </c>
    </row>
    <row r="830" spans="1:55" x14ac:dyDescent="0.25">
      <c r="A830" t="s">
        <v>4933</v>
      </c>
      <c r="B830" s="1">
        <v>43460</v>
      </c>
      <c r="C830" t="s">
        <v>60</v>
      </c>
      <c r="D830" s="2">
        <v>43407.011250000003</v>
      </c>
      <c r="E830" t="s">
        <v>61</v>
      </c>
      <c r="F830" s="1">
        <v>43497</v>
      </c>
      <c r="G830" s="1">
        <v>43799</v>
      </c>
      <c r="H830" t="s">
        <v>4934</v>
      </c>
      <c r="J830" t="s">
        <v>4935</v>
      </c>
      <c r="L830" t="s">
        <v>4936</v>
      </c>
      <c r="M830" t="s">
        <v>879</v>
      </c>
      <c r="N830">
        <v>63376</v>
      </c>
      <c r="O830" t="s">
        <v>68</v>
      </c>
      <c r="Q830" t="s">
        <v>4937</v>
      </c>
      <c r="S830" t="s">
        <v>71</v>
      </c>
      <c r="T830" t="s">
        <v>678</v>
      </c>
      <c r="U830" t="s">
        <v>1093</v>
      </c>
      <c r="V830" t="s">
        <v>680</v>
      </c>
      <c r="W830" t="s">
        <v>354</v>
      </c>
      <c r="X830" t="s">
        <v>3771</v>
      </c>
      <c r="Y830" t="str">
        <f>"47-2051"</f>
        <v>47-2051</v>
      </c>
      <c r="Z830" t="s">
        <v>2580</v>
      </c>
      <c r="AA830">
        <v>238110</v>
      </c>
      <c r="AB830">
        <v>6</v>
      </c>
      <c r="AC830">
        <v>6</v>
      </c>
      <c r="AD830" t="s">
        <v>77</v>
      </c>
      <c r="AE830" t="s">
        <v>96</v>
      </c>
      <c r="AF830">
        <v>40</v>
      </c>
      <c r="AG830" s="3">
        <v>0.29166666666666669</v>
      </c>
      <c r="AH830" s="3">
        <v>0.66666666666666663</v>
      </c>
      <c r="AI830" s="4">
        <v>20.09</v>
      </c>
      <c r="AJ830">
        <v>30.14</v>
      </c>
      <c r="AK830">
        <v>30.14</v>
      </c>
      <c r="AL830" t="s">
        <v>79</v>
      </c>
      <c r="AM830" t="s">
        <v>80</v>
      </c>
      <c r="AO830" t="s">
        <v>81</v>
      </c>
      <c r="AR830" t="s">
        <v>80</v>
      </c>
      <c r="AT830" t="s">
        <v>80</v>
      </c>
      <c r="AW830" t="s">
        <v>71</v>
      </c>
      <c r="AX830">
        <v>1</v>
      </c>
      <c r="AY830" t="s">
        <v>1054</v>
      </c>
      <c r="AZ830" t="s">
        <v>565</v>
      </c>
      <c r="BA830" t="s">
        <v>1055</v>
      </c>
      <c r="BB830">
        <v>46221</v>
      </c>
      <c r="BC830" t="s">
        <v>77</v>
      </c>
    </row>
    <row r="831" spans="1:55" x14ac:dyDescent="0.25">
      <c r="A831" t="s">
        <v>3875</v>
      </c>
      <c r="B831" s="1">
        <v>43460</v>
      </c>
      <c r="C831" t="s">
        <v>60</v>
      </c>
      <c r="D831" s="2">
        <v>43405.720324074071</v>
      </c>
      <c r="E831" t="s">
        <v>61</v>
      </c>
      <c r="F831" s="1">
        <v>43490</v>
      </c>
      <c r="G831" s="1">
        <v>43763</v>
      </c>
      <c r="H831" t="s">
        <v>3876</v>
      </c>
      <c r="J831" t="s">
        <v>3877</v>
      </c>
      <c r="L831" t="s">
        <v>3486</v>
      </c>
      <c r="M831" t="s">
        <v>90</v>
      </c>
      <c r="N831">
        <v>78503</v>
      </c>
      <c r="O831" t="s">
        <v>68</v>
      </c>
      <c r="Q831" t="s">
        <v>3878</v>
      </c>
      <c r="S831" t="s">
        <v>80</v>
      </c>
      <c r="U831" t="s">
        <v>108</v>
      </c>
      <c r="X831" t="s">
        <v>2672</v>
      </c>
      <c r="Y831" t="str">
        <f>"51-9198"</f>
        <v>51-9198</v>
      </c>
      <c r="Z831" t="s">
        <v>922</v>
      </c>
      <c r="AA831">
        <v>331312</v>
      </c>
      <c r="AB831">
        <v>30</v>
      </c>
      <c r="AC831">
        <v>30</v>
      </c>
      <c r="AD831" t="s">
        <v>77</v>
      </c>
      <c r="AE831" t="s">
        <v>96</v>
      </c>
      <c r="AF831">
        <v>40</v>
      </c>
      <c r="AG831" s="3">
        <v>0.29166666666666669</v>
      </c>
      <c r="AH831" s="3">
        <v>0.625</v>
      </c>
      <c r="AI831" s="4">
        <v>10.62</v>
      </c>
      <c r="AL831" t="s">
        <v>79</v>
      </c>
      <c r="AM831" t="s">
        <v>80</v>
      </c>
      <c r="AO831" t="s">
        <v>81</v>
      </c>
      <c r="AR831" t="s">
        <v>80</v>
      </c>
      <c r="AT831" t="s">
        <v>80</v>
      </c>
      <c r="AW831" t="s">
        <v>71</v>
      </c>
      <c r="AX831">
        <v>3</v>
      </c>
      <c r="AY831" t="s">
        <v>3490</v>
      </c>
      <c r="AZ831" t="s">
        <v>493</v>
      </c>
      <c r="BA831" t="s">
        <v>90</v>
      </c>
      <c r="BB831">
        <v>78503</v>
      </c>
      <c r="BC831" t="s">
        <v>83</v>
      </c>
    </row>
    <row r="832" spans="1:55" x14ac:dyDescent="0.25">
      <c r="A832" t="s">
        <v>5256</v>
      </c>
      <c r="B832" s="1">
        <v>43423</v>
      </c>
      <c r="C832" t="s">
        <v>60</v>
      </c>
      <c r="D832" s="2">
        <v>43397.993657407409</v>
      </c>
      <c r="E832" t="s">
        <v>61</v>
      </c>
      <c r="F832" s="1">
        <v>43482</v>
      </c>
      <c r="G832" s="1">
        <v>43786</v>
      </c>
      <c r="H832" t="s">
        <v>5257</v>
      </c>
      <c r="I832" t="s">
        <v>69</v>
      </c>
      <c r="J832" t="s">
        <v>5258</v>
      </c>
      <c r="K832" t="s">
        <v>5259</v>
      </c>
      <c r="L832" t="s">
        <v>3297</v>
      </c>
      <c r="M832" t="s">
        <v>261</v>
      </c>
      <c r="N832">
        <v>85284</v>
      </c>
      <c r="O832" t="s">
        <v>68</v>
      </c>
      <c r="P832" t="s">
        <v>69</v>
      </c>
      <c r="Q832" t="s">
        <v>5260</v>
      </c>
      <c r="S832" t="s">
        <v>71</v>
      </c>
      <c r="T832" t="s">
        <v>710</v>
      </c>
      <c r="U832" t="s">
        <v>711</v>
      </c>
      <c r="V832" t="s">
        <v>319</v>
      </c>
      <c r="W832" t="s">
        <v>261</v>
      </c>
      <c r="X832" t="s">
        <v>830</v>
      </c>
      <c r="Y832" t="str">
        <f>"37-3011"</f>
        <v>37-3011</v>
      </c>
      <c r="Z832" t="s">
        <v>454</v>
      </c>
      <c r="AA832">
        <v>561730</v>
      </c>
      <c r="AB832">
        <v>50</v>
      </c>
      <c r="AC832">
        <v>50</v>
      </c>
      <c r="AD832" t="s">
        <v>77</v>
      </c>
      <c r="AE832" t="s">
        <v>96</v>
      </c>
      <c r="AF832">
        <v>40</v>
      </c>
      <c r="AG832" s="3">
        <v>0.25</v>
      </c>
      <c r="AH832" s="3">
        <v>0.60416666666666663</v>
      </c>
      <c r="AI832" s="4">
        <v>13.23</v>
      </c>
      <c r="AJ832">
        <v>19.850000000000001</v>
      </c>
      <c r="AK832">
        <v>19.850000000000001</v>
      </c>
      <c r="AL832" t="s">
        <v>79</v>
      </c>
      <c r="AM832" t="s">
        <v>80</v>
      </c>
      <c r="AO832" t="s">
        <v>81</v>
      </c>
      <c r="AP832" t="s">
        <v>69</v>
      </c>
      <c r="AQ832" t="s">
        <v>69</v>
      </c>
      <c r="AR832" t="s">
        <v>80</v>
      </c>
      <c r="AT832" t="s">
        <v>80</v>
      </c>
      <c r="AW832" t="s">
        <v>71</v>
      </c>
      <c r="AX832">
        <v>3</v>
      </c>
      <c r="AY832" t="s">
        <v>3297</v>
      </c>
      <c r="AZ832" t="s">
        <v>269</v>
      </c>
      <c r="BA832" t="s">
        <v>261</v>
      </c>
      <c r="BB832">
        <v>85284</v>
      </c>
      <c r="BC832" t="s">
        <v>77</v>
      </c>
    </row>
    <row r="833" spans="1:55" x14ac:dyDescent="0.25">
      <c r="A833" t="s">
        <v>893</v>
      </c>
      <c r="B833" s="1">
        <v>43427</v>
      </c>
      <c r="C833" t="s">
        <v>60</v>
      </c>
      <c r="D833" s="2">
        <v>43395.63385416667</v>
      </c>
      <c r="E833" t="s">
        <v>61</v>
      </c>
      <c r="F833" s="1">
        <v>43485</v>
      </c>
      <c r="G833" s="1">
        <v>43789</v>
      </c>
      <c r="H833" t="s">
        <v>894</v>
      </c>
      <c r="I833" t="s">
        <v>69</v>
      </c>
      <c r="J833" t="s">
        <v>895</v>
      </c>
      <c r="K833" t="s">
        <v>69</v>
      </c>
      <c r="L833" t="s">
        <v>896</v>
      </c>
      <c r="M833" t="s">
        <v>336</v>
      </c>
      <c r="N833" t="s">
        <v>897</v>
      </c>
      <c r="O833" t="s">
        <v>68</v>
      </c>
      <c r="P833" t="s">
        <v>69</v>
      </c>
      <c r="Q833" t="s">
        <v>898</v>
      </c>
      <c r="S833" t="s">
        <v>71</v>
      </c>
      <c r="T833" t="s">
        <v>899</v>
      </c>
      <c r="U833" t="s">
        <v>900</v>
      </c>
      <c r="V833" t="s">
        <v>901</v>
      </c>
      <c r="W833" t="s">
        <v>336</v>
      </c>
      <c r="X833" t="s">
        <v>902</v>
      </c>
      <c r="Y833" t="str">
        <f>"39-2021"</f>
        <v>39-2021</v>
      </c>
      <c r="Z833" t="s">
        <v>338</v>
      </c>
      <c r="AA833">
        <v>711219</v>
      </c>
      <c r="AB833">
        <v>17</v>
      </c>
      <c r="AC833">
        <v>17</v>
      </c>
      <c r="AD833" t="s">
        <v>77</v>
      </c>
      <c r="AE833" t="s">
        <v>96</v>
      </c>
      <c r="AF833">
        <v>35</v>
      </c>
      <c r="AG833" s="3">
        <v>0.33333333333333331</v>
      </c>
      <c r="AH833" s="3">
        <v>0.625</v>
      </c>
      <c r="AI833" s="4">
        <v>13.05</v>
      </c>
      <c r="AJ833">
        <v>19.579999999999998</v>
      </c>
      <c r="AL833" t="s">
        <v>79</v>
      </c>
      <c r="AM833" t="s">
        <v>80</v>
      </c>
      <c r="AO833" t="s">
        <v>81</v>
      </c>
      <c r="AP833" t="s">
        <v>69</v>
      </c>
      <c r="AQ833" t="s">
        <v>69</v>
      </c>
      <c r="AR833" t="s">
        <v>80</v>
      </c>
      <c r="AT833" t="s">
        <v>80</v>
      </c>
      <c r="AW833" t="s">
        <v>80</v>
      </c>
      <c r="AY833" t="s">
        <v>903</v>
      </c>
      <c r="AZ833" t="s">
        <v>904</v>
      </c>
      <c r="BA833" t="s">
        <v>336</v>
      </c>
      <c r="BB833">
        <v>11003</v>
      </c>
      <c r="BC833" t="s">
        <v>83</v>
      </c>
    </row>
    <row r="834" spans="1:55" x14ac:dyDescent="0.25">
      <c r="A834" t="s">
        <v>6130</v>
      </c>
      <c r="B834" s="1">
        <v>43419</v>
      </c>
      <c r="C834" t="s">
        <v>60</v>
      </c>
      <c r="D834" s="2">
        <v>43396.007407407407</v>
      </c>
      <c r="E834" t="s">
        <v>61</v>
      </c>
      <c r="F834" s="1">
        <v>43486</v>
      </c>
      <c r="G834" s="1">
        <v>43784</v>
      </c>
      <c r="H834" t="s">
        <v>6131</v>
      </c>
      <c r="I834" t="s">
        <v>1801</v>
      </c>
      <c r="J834" t="s">
        <v>6132</v>
      </c>
      <c r="K834" t="s">
        <v>1803</v>
      </c>
      <c r="L834" t="s">
        <v>665</v>
      </c>
      <c r="M834" t="s">
        <v>90</v>
      </c>
      <c r="N834">
        <v>78758</v>
      </c>
      <c r="O834" t="s">
        <v>68</v>
      </c>
      <c r="Q834" t="s">
        <v>1804</v>
      </c>
      <c r="S834" t="s">
        <v>71</v>
      </c>
      <c r="T834" t="s">
        <v>779</v>
      </c>
      <c r="U834" t="s">
        <v>807</v>
      </c>
      <c r="V834" t="s">
        <v>752</v>
      </c>
      <c r="W834" t="s">
        <v>753</v>
      </c>
      <c r="X834" t="s">
        <v>804</v>
      </c>
      <c r="Y834" t="str">
        <f>"37-3011"</f>
        <v>37-3011</v>
      </c>
      <c r="Z834" t="s">
        <v>454</v>
      </c>
      <c r="AA834">
        <v>561730</v>
      </c>
      <c r="AB834">
        <v>50</v>
      </c>
      <c r="AC834">
        <v>50</v>
      </c>
      <c r="AD834" t="s">
        <v>77</v>
      </c>
      <c r="AE834" t="s">
        <v>96</v>
      </c>
      <c r="AF834">
        <v>35</v>
      </c>
      <c r="AG834" s="3">
        <v>0.27083333333333331</v>
      </c>
      <c r="AH834" s="3">
        <v>0.66666666666666663</v>
      </c>
      <c r="AI834" s="4">
        <v>13.91</v>
      </c>
      <c r="AJ834">
        <v>20.87</v>
      </c>
      <c r="AL834" t="s">
        <v>79</v>
      </c>
      <c r="AM834" t="s">
        <v>80</v>
      </c>
      <c r="AO834" t="s">
        <v>81</v>
      </c>
      <c r="AR834" t="s">
        <v>80</v>
      </c>
      <c r="AT834" t="s">
        <v>80</v>
      </c>
      <c r="AW834" t="s">
        <v>71</v>
      </c>
      <c r="AX834">
        <v>3</v>
      </c>
      <c r="AY834" t="s">
        <v>665</v>
      </c>
      <c r="AZ834" t="s">
        <v>867</v>
      </c>
      <c r="BA834" t="s">
        <v>90</v>
      </c>
      <c r="BB834">
        <v>78758</v>
      </c>
      <c r="BC834" t="s">
        <v>77</v>
      </c>
    </row>
    <row r="835" spans="1:55" x14ac:dyDescent="0.25">
      <c r="A835" t="s">
        <v>5349</v>
      </c>
      <c r="B835" s="1">
        <v>43434</v>
      </c>
      <c r="C835" t="s">
        <v>60</v>
      </c>
      <c r="D835" s="2">
        <v>43407.00675925926</v>
      </c>
      <c r="E835" t="s">
        <v>61</v>
      </c>
      <c r="F835" s="1">
        <v>43497</v>
      </c>
      <c r="G835" s="1">
        <v>43770</v>
      </c>
      <c r="H835" t="s">
        <v>5350</v>
      </c>
      <c r="I835" t="s">
        <v>5351</v>
      </c>
      <c r="J835" t="s">
        <v>5352</v>
      </c>
      <c r="L835" t="s">
        <v>5353</v>
      </c>
      <c r="M835" t="s">
        <v>592</v>
      </c>
      <c r="N835">
        <v>37086</v>
      </c>
      <c r="O835" t="s">
        <v>68</v>
      </c>
      <c r="Q835" t="s">
        <v>2179</v>
      </c>
      <c r="S835" t="s">
        <v>71</v>
      </c>
      <c r="T835" t="s">
        <v>663</v>
      </c>
      <c r="U835" t="s">
        <v>1003</v>
      </c>
      <c r="V835" t="s">
        <v>640</v>
      </c>
      <c r="W835" t="s">
        <v>90</v>
      </c>
      <c r="X835" t="s">
        <v>754</v>
      </c>
      <c r="Y835" t="str">
        <f>"37-3011"</f>
        <v>37-3011</v>
      </c>
      <c r="Z835" t="s">
        <v>454</v>
      </c>
      <c r="AA835">
        <v>551112</v>
      </c>
      <c r="AB835">
        <v>20</v>
      </c>
      <c r="AC835">
        <v>20</v>
      </c>
      <c r="AD835" t="s">
        <v>77</v>
      </c>
      <c r="AE835" t="s">
        <v>96</v>
      </c>
      <c r="AF835">
        <v>40</v>
      </c>
      <c r="AG835" s="3">
        <v>0.25</v>
      </c>
      <c r="AH835" s="3">
        <v>0.60416666666666663</v>
      </c>
      <c r="AI835" s="4">
        <v>12.56</v>
      </c>
      <c r="AJ835">
        <v>18.84</v>
      </c>
      <c r="AK835">
        <v>25.5</v>
      </c>
      <c r="AL835" t="s">
        <v>79</v>
      </c>
      <c r="AM835" t="s">
        <v>80</v>
      </c>
      <c r="AO835" t="s">
        <v>81</v>
      </c>
      <c r="AR835" t="s">
        <v>80</v>
      </c>
      <c r="AT835" t="s">
        <v>80</v>
      </c>
      <c r="AW835" t="s">
        <v>71</v>
      </c>
      <c r="AX835">
        <v>2</v>
      </c>
      <c r="AY835" t="s">
        <v>5353</v>
      </c>
      <c r="AZ835" t="s">
        <v>2756</v>
      </c>
      <c r="BA835" t="s">
        <v>592</v>
      </c>
      <c r="BB835">
        <v>37086</v>
      </c>
      <c r="BC835" t="s">
        <v>77</v>
      </c>
    </row>
    <row r="836" spans="1:55" x14ac:dyDescent="0.25">
      <c r="A836" t="s">
        <v>1799</v>
      </c>
      <c r="B836" s="1">
        <v>43419</v>
      </c>
      <c r="C836" t="s">
        <v>60</v>
      </c>
      <c r="D836" s="2">
        <v>43396.004537037035</v>
      </c>
      <c r="E836" t="s">
        <v>61</v>
      </c>
      <c r="F836" s="1">
        <v>43486</v>
      </c>
      <c r="G836" s="1">
        <v>43784</v>
      </c>
      <c r="H836" t="s">
        <v>1800</v>
      </c>
      <c r="I836" t="s">
        <v>1801</v>
      </c>
      <c r="J836" t="s">
        <v>1802</v>
      </c>
      <c r="K836" t="s">
        <v>1803</v>
      </c>
      <c r="L836" t="s">
        <v>539</v>
      </c>
      <c r="M836" t="s">
        <v>90</v>
      </c>
      <c r="N836">
        <v>78251</v>
      </c>
      <c r="O836" t="s">
        <v>68</v>
      </c>
      <c r="Q836" t="s">
        <v>1804</v>
      </c>
      <c r="S836" t="s">
        <v>71</v>
      </c>
      <c r="T836" t="s">
        <v>779</v>
      </c>
      <c r="U836" t="s">
        <v>807</v>
      </c>
      <c r="V836" t="s">
        <v>752</v>
      </c>
      <c r="W836" t="s">
        <v>753</v>
      </c>
      <c r="X836" t="s">
        <v>804</v>
      </c>
      <c r="Y836" t="str">
        <f>"37-3011"</f>
        <v>37-3011</v>
      </c>
      <c r="Z836" t="s">
        <v>454</v>
      </c>
      <c r="AA836">
        <v>561730</v>
      </c>
      <c r="AB836">
        <v>15</v>
      </c>
      <c r="AC836">
        <v>15</v>
      </c>
      <c r="AD836" t="s">
        <v>77</v>
      </c>
      <c r="AE836" t="s">
        <v>96</v>
      </c>
      <c r="AF836">
        <v>35</v>
      </c>
      <c r="AG836" s="3">
        <v>0.27083333333333331</v>
      </c>
      <c r="AH836" s="3">
        <v>0.58333333333333337</v>
      </c>
      <c r="AI836" s="4">
        <v>13.02</v>
      </c>
      <c r="AJ836">
        <v>19.53</v>
      </c>
      <c r="AL836" t="s">
        <v>79</v>
      </c>
      <c r="AM836" t="s">
        <v>80</v>
      </c>
      <c r="AO836" t="s">
        <v>81</v>
      </c>
      <c r="AR836" t="s">
        <v>80</v>
      </c>
      <c r="AT836" t="s">
        <v>80</v>
      </c>
      <c r="AW836" t="s">
        <v>71</v>
      </c>
      <c r="AX836">
        <v>3</v>
      </c>
      <c r="AY836" t="s">
        <v>539</v>
      </c>
      <c r="AZ836" t="s">
        <v>755</v>
      </c>
      <c r="BA836" t="s">
        <v>90</v>
      </c>
      <c r="BB836">
        <v>78251</v>
      </c>
      <c r="BC836" t="s">
        <v>77</v>
      </c>
    </row>
    <row r="837" spans="1:55" x14ac:dyDescent="0.25">
      <c r="A837" t="s">
        <v>2050</v>
      </c>
      <c r="B837" s="1">
        <v>43425</v>
      </c>
      <c r="C837" t="s">
        <v>60</v>
      </c>
      <c r="D837" s="2">
        <v>43396.008067129631</v>
      </c>
      <c r="E837" t="s">
        <v>61</v>
      </c>
      <c r="F837" s="1">
        <v>43486</v>
      </c>
      <c r="G837" s="1">
        <v>43784</v>
      </c>
      <c r="H837" t="s">
        <v>2051</v>
      </c>
      <c r="I837" t="s">
        <v>1801</v>
      </c>
      <c r="J837" t="s">
        <v>2052</v>
      </c>
      <c r="K837" t="s">
        <v>1803</v>
      </c>
      <c r="L837" t="s">
        <v>2053</v>
      </c>
      <c r="M837" t="s">
        <v>180</v>
      </c>
      <c r="N837">
        <v>18109</v>
      </c>
      <c r="O837" t="s">
        <v>68</v>
      </c>
      <c r="Q837" t="s">
        <v>2054</v>
      </c>
      <c r="S837" t="s">
        <v>71</v>
      </c>
      <c r="T837" t="s">
        <v>779</v>
      </c>
      <c r="U837" t="s">
        <v>807</v>
      </c>
      <c r="V837" t="s">
        <v>752</v>
      </c>
      <c r="W837" t="s">
        <v>753</v>
      </c>
      <c r="X837" t="s">
        <v>804</v>
      </c>
      <c r="Y837" t="str">
        <f>"37-3011"</f>
        <v>37-3011</v>
      </c>
      <c r="Z837" t="s">
        <v>454</v>
      </c>
      <c r="AA837">
        <v>561730</v>
      </c>
      <c r="AB837">
        <v>15</v>
      </c>
      <c r="AC837">
        <v>15</v>
      </c>
      <c r="AD837" t="s">
        <v>77</v>
      </c>
      <c r="AE837" t="s">
        <v>96</v>
      </c>
      <c r="AF837">
        <v>35</v>
      </c>
      <c r="AG837" s="3">
        <v>0.27083333333333331</v>
      </c>
      <c r="AH837" s="3">
        <v>0.58333333333333337</v>
      </c>
      <c r="AI837" s="4">
        <v>13.69</v>
      </c>
      <c r="AJ837">
        <v>20.54</v>
      </c>
      <c r="AL837" t="s">
        <v>79</v>
      </c>
      <c r="AM837" t="s">
        <v>80</v>
      </c>
      <c r="AO837" t="s">
        <v>81</v>
      </c>
      <c r="AR837" t="s">
        <v>80</v>
      </c>
      <c r="AT837" t="s">
        <v>80</v>
      </c>
      <c r="AW837" t="s">
        <v>71</v>
      </c>
      <c r="AX837">
        <v>3</v>
      </c>
      <c r="AY837" t="s">
        <v>2053</v>
      </c>
      <c r="AZ837" t="s">
        <v>2055</v>
      </c>
      <c r="BA837" t="s">
        <v>180</v>
      </c>
      <c r="BB837">
        <v>18109</v>
      </c>
      <c r="BC837" t="s">
        <v>77</v>
      </c>
    </row>
    <row r="838" spans="1:55" x14ac:dyDescent="0.25">
      <c r="A838" t="s">
        <v>2043</v>
      </c>
      <c r="B838" s="1">
        <v>43423</v>
      </c>
      <c r="C838" t="s">
        <v>60</v>
      </c>
      <c r="D838" s="2">
        <v>43397.407002314816</v>
      </c>
      <c r="E838" t="s">
        <v>61</v>
      </c>
      <c r="F838" s="1">
        <v>43487</v>
      </c>
      <c r="G838" s="1">
        <v>43791</v>
      </c>
      <c r="H838" t="s">
        <v>2044</v>
      </c>
      <c r="I838" t="s">
        <v>69</v>
      </c>
      <c r="J838" t="s">
        <v>2045</v>
      </c>
      <c r="K838" t="s">
        <v>2046</v>
      </c>
      <c r="L838" t="s">
        <v>2047</v>
      </c>
      <c r="M838" t="s">
        <v>90</v>
      </c>
      <c r="N838">
        <v>78336</v>
      </c>
      <c r="O838" t="s">
        <v>68</v>
      </c>
      <c r="P838" t="s">
        <v>69</v>
      </c>
      <c r="Q838" t="s">
        <v>2048</v>
      </c>
      <c r="S838" t="s">
        <v>71</v>
      </c>
      <c r="T838" t="s">
        <v>207</v>
      </c>
      <c r="U838" t="s">
        <v>208</v>
      </c>
      <c r="V838" t="s">
        <v>209</v>
      </c>
      <c r="W838" t="s">
        <v>90</v>
      </c>
      <c r="X838" t="s">
        <v>166</v>
      </c>
      <c r="Y838" t="str">
        <f>"39-3091"</f>
        <v>39-3091</v>
      </c>
      <c r="Z838" t="s">
        <v>166</v>
      </c>
      <c r="AA838">
        <v>711190</v>
      </c>
      <c r="AB838">
        <v>40</v>
      </c>
      <c r="AC838">
        <v>40</v>
      </c>
      <c r="AD838" t="s">
        <v>77</v>
      </c>
      <c r="AE838" t="s">
        <v>78</v>
      </c>
      <c r="AF838">
        <v>40</v>
      </c>
      <c r="AG838" s="3">
        <v>0.54166666666666663</v>
      </c>
      <c r="AH838" s="3">
        <v>0.91666666666666663</v>
      </c>
      <c r="AI838" s="4">
        <v>353.2</v>
      </c>
      <c r="AJ838">
        <v>0</v>
      </c>
      <c r="AK838">
        <v>0</v>
      </c>
      <c r="AL838" t="s">
        <v>79</v>
      </c>
      <c r="AM838" t="s">
        <v>80</v>
      </c>
      <c r="AO838" t="s">
        <v>81</v>
      </c>
      <c r="AR838" t="s">
        <v>80</v>
      </c>
      <c r="AT838" t="s">
        <v>80</v>
      </c>
      <c r="AW838" t="s">
        <v>80</v>
      </c>
      <c r="AY838" t="s">
        <v>2049</v>
      </c>
      <c r="AZ838" t="s">
        <v>1559</v>
      </c>
      <c r="BA838" t="s">
        <v>90</v>
      </c>
      <c r="BB838">
        <v>78387</v>
      </c>
      <c r="BC838" t="s">
        <v>77</v>
      </c>
    </row>
    <row r="839" spans="1:55" x14ac:dyDescent="0.25">
      <c r="A839" t="s">
        <v>4096</v>
      </c>
      <c r="B839" s="1">
        <v>43419</v>
      </c>
      <c r="C839" t="s">
        <v>60</v>
      </c>
      <c r="D839" s="2">
        <v>43396.008634259262</v>
      </c>
      <c r="E839" t="s">
        <v>61</v>
      </c>
      <c r="F839" s="1">
        <v>43486</v>
      </c>
      <c r="G839" s="1">
        <v>43784</v>
      </c>
      <c r="H839" t="s">
        <v>4097</v>
      </c>
      <c r="I839" t="s">
        <v>1801</v>
      </c>
      <c r="J839" t="s">
        <v>4098</v>
      </c>
      <c r="K839" t="s">
        <v>1803</v>
      </c>
      <c r="L839" t="s">
        <v>4099</v>
      </c>
      <c r="M839" t="s">
        <v>152</v>
      </c>
      <c r="N839">
        <v>20723</v>
      </c>
      <c r="O839" t="s">
        <v>68</v>
      </c>
      <c r="Q839" t="s">
        <v>4100</v>
      </c>
      <c r="S839" t="s">
        <v>71</v>
      </c>
      <c r="T839" t="s">
        <v>779</v>
      </c>
      <c r="U839" t="s">
        <v>807</v>
      </c>
      <c r="V839" t="s">
        <v>752</v>
      </c>
      <c r="W839" t="s">
        <v>753</v>
      </c>
      <c r="X839" t="s">
        <v>804</v>
      </c>
      <c r="Y839" t="str">
        <f>"37-3011"</f>
        <v>37-3011</v>
      </c>
      <c r="Z839" t="s">
        <v>454</v>
      </c>
      <c r="AA839">
        <v>561730</v>
      </c>
      <c r="AB839">
        <v>30</v>
      </c>
      <c r="AC839">
        <v>30</v>
      </c>
      <c r="AD839" t="s">
        <v>77</v>
      </c>
      <c r="AE839" t="s">
        <v>96</v>
      </c>
      <c r="AF839">
        <v>35</v>
      </c>
      <c r="AG839" s="3">
        <v>0.27083333333333331</v>
      </c>
      <c r="AH839" s="3">
        <v>0.58333333333333337</v>
      </c>
      <c r="AI839" s="4">
        <v>14.73</v>
      </c>
      <c r="AJ839">
        <v>22.1</v>
      </c>
      <c r="AL839" t="s">
        <v>79</v>
      </c>
      <c r="AM839" t="s">
        <v>80</v>
      </c>
      <c r="AO839" t="s">
        <v>81</v>
      </c>
      <c r="AR839" t="s">
        <v>80</v>
      </c>
      <c r="AT839" t="s">
        <v>80</v>
      </c>
      <c r="AW839" t="s">
        <v>71</v>
      </c>
      <c r="AX839">
        <v>3</v>
      </c>
      <c r="AY839" t="s">
        <v>4099</v>
      </c>
      <c r="AZ839" t="s">
        <v>1216</v>
      </c>
      <c r="BA839" t="s">
        <v>152</v>
      </c>
      <c r="BB839">
        <v>20723</v>
      </c>
      <c r="BC839" t="s">
        <v>77</v>
      </c>
    </row>
    <row r="840" spans="1:55" x14ac:dyDescent="0.25">
      <c r="A840" t="s">
        <v>4243</v>
      </c>
      <c r="B840" s="1">
        <v>43420</v>
      </c>
      <c r="C840" t="s">
        <v>60</v>
      </c>
      <c r="D840" s="2">
        <v>43397.396828703706</v>
      </c>
      <c r="E840" t="s">
        <v>61</v>
      </c>
      <c r="F840" s="1">
        <v>43487</v>
      </c>
      <c r="G840" s="1">
        <v>43786</v>
      </c>
      <c r="H840" t="s">
        <v>4244</v>
      </c>
      <c r="I840" t="s">
        <v>69</v>
      </c>
      <c r="J840" t="s">
        <v>4245</v>
      </c>
      <c r="K840" t="s">
        <v>69</v>
      </c>
      <c r="L840" t="s">
        <v>1397</v>
      </c>
      <c r="M840" t="s">
        <v>99</v>
      </c>
      <c r="N840" t="s">
        <v>4246</v>
      </c>
      <c r="O840" t="s">
        <v>68</v>
      </c>
      <c r="P840" t="s">
        <v>69</v>
      </c>
      <c r="Q840" t="s">
        <v>4247</v>
      </c>
      <c r="S840" t="s">
        <v>71</v>
      </c>
      <c r="T840" t="s">
        <v>207</v>
      </c>
      <c r="U840" t="s">
        <v>208</v>
      </c>
      <c r="V840" t="s">
        <v>209</v>
      </c>
      <c r="W840" t="s">
        <v>90</v>
      </c>
      <c r="X840" t="s">
        <v>166</v>
      </c>
      <c r="Y840" t="str">
        <f>"39-3091"</f>
        <v>39-3091</v>
      </c>
      <c r="Z840" t="s">
        <v>166</v>
      </c>
      <c r="AA840">
        <v>711190</v>
      </c>
      <c r="AB840">
        <v>45</v>
      </c>
      <c r="AC840">
        <v>45</v>
      </c>
      <c r="AD840" t="s">
        <v>77</v>
      </c>
      <c r="AE840" t="s">
        <v>78</v>
      </c>
      <c r="AF840">
        <v>40</v>
      </c>
      <c r="AG840" s="3">
        <v>0.54166666666666663</v>
      </c>
      <c r="AH840" s="3">
        <v>0.91666666666666663</v>
      </c>
      <c r="AI840" s="4">
        <v>371.6</v>
      </c>
      <c r="AJ840">
        <v>0</v>
      </c>
      <c r="AK840">
        <v>0</v>
      </c>
      <c r="AL840" t="s">
        <v>79</v>
      </c>
      <c r="AM840" t="s">
        <v>80</v>
      </c>
      <c r="AO840" t="s">
        <v>81</v>
      </c>
      <c r="AR840" t="s">
        <v>80</v>
      </c>
      <c r="AT840" t="s">
        <v>80</v>
      </c>
      <c r="AW840" t="s">
        <v>80</v>
      </c>
      <c r="AY840" t="s">
        <v>1399</v>
      </c>
      <c r="AZ840" t="s">
        <v>3432</v>
      </c>
      <c r="BA840" t="s">
        <v>99</v>
      </c>
      <c r="BB840">
        <v>70458</v>
      </c>
      <c r="BC840" t="s">
        <v>77</v>
      </c>
    </row>
    <row r="841" spans="1:55" x14ac:dyDescent="0.25">
      <c r="A841" t="s">
        <v>3004</v>
      </c>
      <c r="B841" s="1">
        <v>43419</v>
      </c>
      <c r="C841" t="s">
        <v>60</v>
      </c>
      <c r="D841" s="2">
        <v>43395.633206018516</v>
      </c>
      <c r="E841" t="s">
        <v>61</v>
      </c>
      <c r="F841" s="1">
        <v>43485</v>
      </c>
      <c r="G841" s="1">
        <v>43769</v>
      </c>
      <c r="H841" t="s">
        <v>3005</v>
      </c>
      <c r="I841" t="s">
        <v>3006</v>
      </c>
      <c r="J841" t="s">
        <v>3007</v>
      </c>
      <c r="K841" t="s">
        <v>3008</v>
      </c>
      <c r="L841" t="s">
        <v>3009</v>
      </c>
      <c r="M841" t="s">
        <v>303</v>
      </c>
      <c r="N841">
        <v>95842</v>
      </c>
      <c r="O841" t="s">
        <v>68</v>
      </c>
      <c r="Q841" t="s">
        <v>3010</v>
      </c>
      <c r="S841" t="s">
        <v>71</v>
      </c>
      <c r="T841" t="s">
        <v>207</v>
      </c>
      <c r="U841" t="s">
        <v>208</v>
      </c>
      <c r="V841" t="s">
        <v>209</v>
      </c>
      <c r="W841" t="s">
        <v>90</v>
      </c>
      <c r="X841" t="s">
        <v>210</v>
      </c>
      <c r="Y841" t="str">
        <f>"39-3091"</f>
        <v>39-3091</v>
      </c>
      <c r="Z841" t="s">
        <v>166</v>
      </c>
      <c r="AA841">
        <v>713990</v>
      </c>
      <c r="AB841">
        <v>30</v>
      </c>
      <c r="AC841">
        <v>30</v>
      </c>
      <c r="AD841" t="s">
        <v>77</v>
      </c>
      <c r="AE841" t="s">
        <v>78</v>
      </c>
      <c r="AF841">
        <v>40</v>
      </c>
      <c r="AG841" s="3">
        <v>0.54166666666666663</v>
      </c>
      <c r="AH841" s="3">
        <v>0.91666666666666663</v>
      </c>
      <c r="AI841" s="5">
        <v>480</v>
      </c>
      <c r="AL841" t="s">
        <v>79</v>
      </c>
      <c r="AM841" t="s">
        <v>80</v>
      </c>
      <c r="AO841" t="s">
        <v>81</v>
      </c>
      <c r="AR841" t="s">
        <v>80</v>
      </c>
      <c r="AT841" t="s">
        <v>80</v>
      </c>
      <c r="AW841" t="s">
        <v>80</v>
      </c>
      <c r="AY841" t="s">
        <v>1907</v>
      </c>
      <c r="AZ841" t="s">
        <v>1907</v>
      </c>
      <c r="BA841" t="s">
        <v>303</v>
      </c>
      <c r="BB841">
        <v>95842</v>
      </c>
      <c r="BC841" t="s">
        <v>77</v>
      </c>
    </row>
    <row r="842" spans="1:55" x14ac:dyDescent="0.25">
      <c r="A842" t="s">
        <v>5190</v>
      </c>
      <c r="B842" s="1">
        <v>43419</v>
      </c>
      <c r="C842" t="s">
        <v>60</v>
      </c>
      <c r="D842" s="2">
        <v>43395.478506944448</v>
      </c>
      <c r="E842" t="s">
        <v>61</v>
      </c>
      <c r="F842" s="1">
        <v>43485</v>
      </c>
      <c r="G842" s="1">
        <v>43789</v>
      </c>
      <c r="H842" t="s">
        <v>5191</v>
      </c>
      <c r="I842" t="s">
        <v>69</v>
      </c>
      <c r="J842" t="s">
        <v>5192</v>
      </c>
      <c r="K842" t="s">
        <v>5193</v>
      </c>
      <c r="L842" t="s">
        <v>5194</v>
      </c>
      <c r="M842" t="s">
        <v>261</v>
      </c>
      <c r="N842">
        <v>85381</v>
      </c>
      <c r="O842" t="s">
        <v>68</v>
      </c>
      <c r="P842" t="s">
        <v>69</v>
      </c>
      <c r="Q842" t="s">
        <v>5195</v>
      </c>
      <c r="S842" t="s">
        <v>71</v>
      </c>
      <c r="T842" t="s">
        <v>207</v>
      </c>
      <c r="U842" t="s">
        <v>208</v>
      </c>
      <c r="V842" t="s">
        <v>209</v>
      </c>
      <c r="W842" t="s">
        <v>90</v>
      </c>
      <c r="X842" t="s">
        <v>166</v>
      </c>
      <c r="Y842" t="str">
        <f>"39-3091"</f>
        <v>39-3091</v>
      </c>
      <c r="Z842" t="s">
        <v>166</v>
      </c>
      <c r="AA842">
        <v>711190</v>
      </c>
      <c r="AB842">
        <v>30</v>
      </c>
      <c r="AC842">
        <v>30</v>
      </c>
      <c r="AD842" t="s">
        <v>77</v>
      </c>
      <c r="AE842" t="s">
        <v>78</v>
      </c>
      <c r="AF842">
        <v>40</v>
      </c>
      <c r="AG842" s="3">
        <v>0.54166666666666663</v>
      </c>
      <c r="AH842" s="3">
        <v>0.91666666666666663</v>
      </c>
      <c r="AI842" s="4">
        <v>391.2</v>
      </c>
      <c r="AJ842">
        <v>0</v>
      </c>
      <c r="AK842">
        <v>0</v>
      </c>
      <c r="AL842" t="s">
        <v>79</v>
      </c>
      <c r="AM842" t="s">
        <v>80</v>
      </c>
      <c r="AO842" t="s">
        <v>81</v>
      </c>
      <c r="AR842" t="s">
        <v>80</v>
      </c>
      <c r="AT842" t="s">
        <v>80</v>
      </c>
      <c r="AW842" t="s">
        <v>80</v>
      </c>
      <c r="AY842" t="s">
        <v>5062</v>
      </c>
      <c r="AZ842" t="s">
        <v>2223</v>
      </c>
      <c r="BA842" t="s">
        <v>261</v>
      </c>
      <c r="BB842">
        <v>85122</v>
      </c>
      <c r="BC842" t="s">
        <v>77</v>
      </c>
    </row>
    <row r="843" spans="1:55" x14ac:dyDescent="0.25">
      <c r="A843" t="s">
        <v>6416</v>
      </c>
      <c r="B843" s="1">
        <v>43441</v>
      </c>
      <c r="C843" t="s">
        <v>60</v>
      </c>
      <c r="D843" s="2">
        <v>43430.73337962963</v>
      </c>
      <c r="E843" t="s">
        <v>85</v>
      </c>
      <c r="H843" t="s">
        <v>1421</v>
      </c>
      <c r="J843" t="s">
        <v>6417</v>
      </c>
      <c r="K843" t="s">
        <v>6418</v>
      </c>
      <c r="L843" t="s">
        <v>6419</v>
      </c>
      <c r="M843" t="s">
        <v>677</v>
      </c>
      <c r="N843">
        <v>48143</v>
      </c>
      <c r="O843" t="s">
        <v>68</v>
      </c>
      <c r="Q843" t="s">
        <v>1423</v>
      </c>
      <c r="S843" t="s">
        <v>80</v>
      </c>
      <c r="U843" t="s">
        <v>108</v>
      </c>
      <c r="X843" t="s">
        <v>2701</v>
      </c>
      <c r="Y843" t="str">
        <f t="shared" ref="Y843:Y849" si="2">"37-3011"</f>
        <v>37-3011</v>
      </c>
      <c r="Z843" t="s">
        <v>454</v>
      </c>
      <c r="AA843">
        <v>56173</v>
      </c>
      <c r="AB843">
        <v>8</v>
      </c>
      <c r="AD843" t="s">
        <v>77</v>
      </c>
      <c r="AE843" t="s">
        <v>78</v>
      </c>
      <c r="AF843">
        <v>40</v>
      </c>
      <c r="AG843" s="3">
        <v>0.3125</v>
      </c>
      <c r="AH843" s="3">
        <v>0.75</v>
      </c>
      <c r="AI843" s="5">
        <v>14</v>
      </c>
      <c r="AJ843">
        <v>21</v>
      </c>
      <c r="AK843">
        <v>24</v>
      </c>
      <c r="AL843" t="s">
        <v>79</v>
      </c>
      <c r="AM843" t="s">
        <v>80</v>
      </c>
      <c r="AO843" t="s">
        <v>81</v>
      </c>
      <c r="AR843" t="s">
        <v>80</v>
      </c>
      <c r="AT843" t="s">
        <v>80</v>
      </c>
      <c r="AW843" t="s">
        <v>80</v>
      </c>
      <c r="AY843" t="s">
        <v>1422</v>
      </c>
      <c r="AZ843" t="s">
        <v>6420</v>
      </c>
      <c r="BA843" t="s">
        <v>677</v>
      </c>
      <c r="BB843">
        <v>48105</v>
      </c>
      <c r="BC843" t="s">
        <v>83</v>
      </c>
    </row>
    <row r="844" spans="1:55" x14ac:dyDescent="0.25">
      <c r="A844" t="s">
        <v>7408</v>
      </c>
      <c r="B844" s="1">
        <v>43441</v>
      </c>
      <c r="C844" t="s">
        <v>60</v>
      </c>
      <c r="D844" s="2">
        <v>43407.005648148152</v>
      </c>
      <c r="E844" t="s">
        <v>61</v>
      </c>
      <c r="F844" s="1">
        <v>43497</v>
      </c>
      <c r="G844" s="1">
        <v>43770</v>
      </c>
      <c r="H844" t="s">
        <v>7409</v>
      </c>
      <c r="I844" t="s">
        <v>2177</v>
      </c>
      <c r="J844" t="s">
        <v>7410</v>
      </c>
      <c r="L844" t="s">
        <v>2444</v>
      </c>
      <c r="M844" t="s">
        <v>354</v>
      </c>
      <c r="N844">
        <v>73160</v>
      </c>
      <c r="O844" t="s">
        <v>68</v>
      </c>
      <c r="Q844" t="s">
        <v>2179</v>
      </c>
      <c r="S844" t="s">
        <v>71</v>
      </c>
      <c r="T844" t="s">
        <v>663</v>
      </c>
      <c r="U844" t="s">
        <v>1003</v>
      </c>
      <c r="V844" t="s">
        <v>640</v>
      </c>
      <c r="W844" t="s">
        <v>90</v>
      </c>
      <c r="X844" t="s">
        <v>754</v>
      </c>
      <c r="Y844" t="str">
        <f t="shared" si="2"/>
        <v>37-3011</v>
      </c>
      <c r="Z844" t="s">
        <v>454</v>
      </c>
      <c r="AA844">
        <v>551112</v>
      </c>
      <c r="AB844">
        <v>18</v>
      </c>
      <c r="AC844">
        <v>18</v>
      </c>
      <c r="AD844" t="s">
        <v>77</v>
      </c>
      <c r="AE844" t="s">
        <v>96</v>
      </c>
      <c r="AF844">
        <v>40</v>
      </c>
      <c r="AG844" s="3">
        <v>0.29166666666666669</v>
      </c>
      <c r="AH844" s="3">
        <v>0.64583333333333337</v>
      </c>
      <c r="AI844" s="4">
        <v>12.92</v>
      </c>
      <c r="AJ844">
        <v>19.38</v>
      </c>
      <c r="AK844">
        <v>24</v>
      </c>
      <c r="AL844" t="s">
        <v>79</v>
      </c>
      <c r="AM844" t="s">
        <v>80</v>
      </c>
      <c r="AO844" t="s">
        <v>81</v>
      </c>
      <c r="AR844" t="s">
        <v>80</v>
      </c>
      <c r="AT844" t="s">
        <v>80</v>
      </c>
      <c r="AW844" t="s">
        <v>71</v>
      </c>
      <c r="AX844">
        <v>2</v>
      </c>
      <c r="AY844" t="s">
        <v>2444</v>
      </c>
      <c r="AZ844" t="s">
        <v>2446</v>
      </c>
      <c r="BA844" t="s">
        <v>354</v>
      </c>
      <c r="BB844">
        <v>73160</v>
      </c>
      <c r="BC844" t="s">
        <v>77</v>
      </c>
    </row>
    <row r="845" spans="1:55" x14ac:dyDescent="0.25">
      <c r="A845" t="s">
        <v>5421</v>
      </c>
      <c r="B845" s="1">
        <v>43431</v>
      </c>
      <c r="C845" t="s">
        <v>60</v>
      </c>
      <c r="D845" s="2">
        <v>43407.044212962966</v>
      </c>
      <c r="E845" t="s">
        <v>61</v>
      </c>
      <c r="F845" s="1">
        <v>43497</v>
      </c>
      <c r="G845" s="1">
        <v>43770</v>
      </c>
      <c r="H845" t="s">
        <v>5422</v>
      </c>
      <c r="I845" t="s">
        <v>104</v>
      </c>
      <c r="J845" t="s">
        <v>5423</v>
      </c>
      <c r="K845" t="s">
        <v>104</v>
      </c>
      <c r="L845" t="s">
        <v>5424</v>
      </c>
      <c r="M845" t="s">
        <v>879</v>
      </c>
      <c r="N845">
        <v>63042</v>
      </c>
      <c r="O845" t="s">
        <v>68</v>
      </c>
      <c r="P845" t="s">
        <v>104</v>
      </c>
      <c r="Q845" t="s">
        <v>5425</v>
      </c>
      <c r="S845" t="s">
        <v>71</v>
      </c>
      <c r="T845" t="s">
        <v>5426</v>
      </c>
      <c r="U845" t="s">
        <v>3345</v>
      </c>
      <c r="V845" t="s">
        <v>2458</v>
      </c>
      <c r="W845" t="s">
        <v>879</v>
      </c>
      <c r="X845" t="s">
        <v>754</v>
      </c>
      <c r="Y845" t="str">
        <f t="shared" si="2"/>
        <v>37-3011</v>
      </c>
      <c r="Z845" t="s">
        <v>454</v>
      </c>
      <c r="AA845">
        <v>56173</v>
      </c>
      <c r="AB845">
        <v>30</v>
      </c>
      <c r="AC845">
        <v>30</v>
      </c>
      <c r="AD845" t="s">
        <v>77</v>
      </c>
      <c r="AE845" t="s">
        <v>78</v>
      </c>
      <c r="AF845">
        <v>40</v>
      </c>
      <c r="AG845" s="3">
        <v>0.25</v>
      </c>
      <c r="AH845" s="3">
        <v>0.64583333333333337</v>
      </c>
      <c r="AI845" s="4">
        <v>14.52</v>
      </c>
      <c r="AJ845">
        <v>21.78</v>
      </c>
      <c r="AK845">
        <v>22.5</v>
      </c>
      <c r="AL845" t="s">
        <v>79</v>
      </c>
      <c r="AM845" t="s">
        <v>80</v>
      </c>
      <c r="AO845" t="s">
        <v>81</v>
      </c>
      <c r="AP845" t="s">
        <v>104</v>
      </c>
      <c r="AQ845" t="s">
        <v>104</v>
      </c>
      <c r="AR845" t="s">
        <v>80</v>
      </c>
      <c r="AT845" t="s">
        <v>80</v>
      </c>
      <c r="AW845" t="s">
        <v>80</v>
      </c>
      <c r="AY845" t="s">
        <v>5424</v>
      </c>
      <c r="AZ845" t="s">
        <v>882</v>
      </c>
      <c r="BA845" t="s">
        <v>879</v>
      </c>
      <c r="BB845">
        <v>63042</v>
      </c>
      <c r="BC845" t="s">
        <v>77</v>
      </c>
    </row>
    <row r="846" spans="1:55" x14ac:dyDescent="0.25">
      <c r="A846" t="s">
        <v>5275</v>
      </c>
      <c r="B846" s="1">
        <v>43420</v>
      </c>
      <c r="C846" t="s">
        <v>60</v>
      </c>
      <c r="D846" s="2">
        <v>43396.003946759258</v>
      </c>
      <c r="E846" t="s">
        <v>61</v>
      </c>
      <c r="F846" s="1">
        <v>43486</v>
      </c>
      <c r="G846" s="1">
        <v>43770</v>
      </c>
      <c r="H846" t="s">
        <v>5276</v>
      </c>
      <c r="I846" t="s">
        <v>1801</v>
      </c>
      <c r="J846" t="s">
        <v>5277</v>
      </c>
      <c r="K846" t="s">
        <v>1803</v>
      </c>
      <c r="L846" t="s">
        <v>5278</v>
      </c>
      <c r="M846" t="s">
        <v>753</v>
      </c>
      <c r="N846">
        <v>23005</v>
      </c>
      <c r="O846" t="s">
        <v>68</v>
      </c>
      <c r="Q846" t="s">
        <v>5279</v>
      </c>
      <c r="S846" t="s">
        <v>71</v>
      </c>
      <c r="T846" t="s">
        <v>779</v>
      </c>
      <c r="U846" t="s">
        <v>807</v>
      </c>
      <c r="V846" t="s">
        <v>752</v>
      </c>
      <c r="W846" t="s">
        <v>753</v>
      </c>
      <c r="X846" t="s">
        <v>804</v>
      </c>
      <c r="Y846" t="str">
        <f t="shared" si="2"/>
        <v>37-3011</v>
      </c>
      <c r="Z846" t="s">
        <v>454</v>
      </c>
      <c r="AA846">
        <v>561730</v>
      </c>
      <c r="AB846">
        <v>25</v>
      </c>
      <c r="AC846">
        <v>25</v>
      </c>
      <c r="AD846" t="s">
        <v>77</v>
      </c>
      <c r="AE846" t="s">
        <v>96</v>
      </c>
      <c r="AF846">
        <v>35</v>
      </c>
      <c r="AG846" s="3">
        <v>0.28125</v>
      </c>
      <c r="AH846" s="3">
        <v>0.59375</v>
      </c>
      <c r="AI846" s="4">
        <v>14.32</v>
      </c>
      <c r="AJ846">
        <v>21.48</v>
      </c>
      <c r="AL846" t="s">
        <v>79</v>
      </c>
      <c r="AM846" t="s">
        <v>80</v>
      </c>
      <c r="AO846" t="s">
        <v>81</v>
      </c>
      <c r="AR846" t="s">
        <v>80</v>
      </c>
      <c r="AT846" t="s">
        <v>80</v>
      </c>
      <c r="AW846" t="s">
        <v>71</v>
      </c>
      <c r="AX846">
        <v>3</v>
      </c>
      <c r="AY846" t="s">
        <v>5278</v>
      </c>
      <c r="AZ846" t="s">
        <v>1513</v>
      </c>
      <c r="BA846" t="s">
        <v>753</v>
      </c>
      <c r="BB846">
        <v>23005</v>
      </c>
      <c r="BC846" t="s">
        <v>77</v>
      </c>
    </row>
    <row r="847" spans="1:55" x14ac:dyDescent="0.25">
      <c r="A847" t="s">
        <v>7797</v>
      </c>
      <c r="B847" s="1">
        <v>43419</v>
      </c>
      <c r="C847" t="s">
        <v>60</v>
      </c>
      <c r="D847" s="2">
        <v>43396.006562499999</v>
      </c>
      <c r="E847" t="s">
        <v>61</v>
      </c>
      <c r="F847" s="1">
        <v>43486</v>
      </c>
      <c r="G847" s="1">
        <v>43784</v>
      </c>
      <c r="H847" t="s">
        <v>7798</v>
      </c>
      <c r="I847" t="s">
        <v>1801</v>
      </c>
      <c r="J847" t="s">
        <v>7799</v>
      </c>
      <c r="K847" t="s">
        <v>1803</v>
      </c>
      <c r="L847" t="s">
        <v>323</v>
      </c>
      <c r="M847" t="s">
        <v>592</v>
      </c>
      <c r="N847">
        <v>37076</v>
      </c>
      <c r="O847" t="s">
        <v>68</v>
      </c>
      <c r="Q847" t="s">
        <v>7800</v>
      </c>
      <c r="S847" t="s">
        <v>71</v>
      </c>
      <c r="T847" t="s">
        <v>779</v>
      </c>
      <c r="U847" t="s">
        <v>807</v>
      </c>
      <c r="V847" t="s">
        <v>752</v>
      </c>
      <c r="W847" t="s">
        <v>753</v>
      </c>
      <c r="X847" t="s">
        <v>804</v>
      </c>
      <c r="Y847" t="str">
        <f t="shared" si="2"/>
        <v>37-3011</v>
      </c>
      <c r="Z847" t="s">
        <v>454</v>
      </c>
      <c r="AA847">
        <v>561730</v>
      </c>
      <c r="AB847">
        <v>25</v>
      </c>
      <c r="AC847">
        <v>25</v>
      </c>
      <c r="AD847" t="s">
        <v>77</v>
      </c>
      <c r="AE847" t="s">
        <v>96</v>
      </c>
      <c r="AF847">
        <v>35</v>
      </c>
      <c r="AG847" s="3">
        <v>0.27083333333333331</v>
      </c>
      <c r="AH847" s="3">
        <v>0.58333333333333337</v>
      </c>
      <c r="AI847" s="4">
        <v>12.56</v>
      </c>
      <c r="AJ847">
        <v>18.84</v>
      </c>
      <c r="AL847" t="s">
        <v>79</v>
      </c>
      <c r="AM847" t="s">
        <v>80</v>
      </c>
      <c r="AO847" t="s">
        <v>81</v>
      </c>
      <c r="AR847" t="s">
        <v>80</v>
      </c>
      <c r="AT847" t="s">
        <v>80</v>
      </c>
      <c r="AW847" t="s">
        <v>71</v>
      </c>
      <c r="AX847">
        <v>3</v>
      </c>
      <c r="AY847" t="s">
        <v>323</v>
      </c>
      <c r="AZ847" t="s">
        <v>924</v>
      </c>
      <c r="BA847" t="s">
        <v>592</v>
      </c>
      <c r="BB847">
        <v>37076</v>
      </c>
      <c r="BC847" t="s">
        <v>77</v>
      </c>
    </row>
    <row r="848" spans="1:55" x14ac:dyDescent="0.25">
      <c r="A848" t="s">
        <v>6315</v>
      </c>
      <c r="B848" s="1">
        <v>43425</v>
      </c>
      <c r="C848" t="s">
        <v>60</v>
      </c>
      <c r="D848" s="2">
        <v>43396.009375000001</v>
      </c>
      <c r="E848" t="s">
        <v>61</v>
      </c>
      <c r="F848" s="1">
        <v>43486</v>
      </c>
      <c r="G848" s="1">
        <v>43769</v>
      </c>
      <c r="H848" t="s">
        <v>6316</v>
      </c>
      <c r="I848" t="s">
        <v>1801</v>
      </c>
      <c r="J848" t="s">
        <v>6317</v>
      </c>
      <c r="K848" t="s">
        <v>1803</v>
      </c>
      <c r="L848" t="s">
        <v>2354</v>
      </c>
      <c r="M848" t="s">
        <v>1092</v>
      </c>
      <c r="N848">
        <v>19805</v>
      </c>
      <c r="O848" t="s">
        <v>68</v>
      </c>
      <c r="Q848" t="s">
        <v>6318</v>
      </c>
      <c r="S848" t="s">
        <v>71</v>
      </c>
      <c r="T848" t="s">
        <v>779</v>
      </c>
      <c r="U848" t="s">
        <v>807</v>
      </c>
      <c r="V848" t="s">
        <v>752</v>
      </c>
      <c r="W848" t="s">
        <v>753</v>
      </c>
      <c r="X848" t="s">
        <v>804</v>
      </c>
      <c r="Y848" t="str">
        <f t="shared" si="2"/>
        <v>37-3011</v>
      </c>
      <c r="Z848" t="s">
        <v>454</v>
      </c>
      <c r="AA848">
        <v>561730</v>
      </c>
      <c r="AB848">
        <v>12</v>
      </c>
      <c r="AC848">
        <v>12</v>
      </c>
      <c r="AD848" t="s">
        <v>77</v>
      </c>
      <c r="AE848" t="s">
        <v>96</v>
      </c>
      <c r="AF848">
        <v>35</v>
      </c>
      <c r="AG848" s="3">
        <v>0.27083333333333331</v>
      </c>
      <c r="AH848" s="3">
        <v>0.58333333333333337</v>
      </c>
      <c r="AI848" s="4">
        <v>14.03</v>
      </c>
      <c r="AJ848">
        <v>21.05</v>
      </c>
      <c r="AL848" t="s">
        <v>79</v>
      </c>
      <c r="AM848" t="s">
        <v>80</v>
      </c>
      <c r="AO848" t="s">
        <v>81</v>
      </c>
      <c r="AR848" t="s">
        <v>80</v>
      </c>
      <c r="AT848" t="s">
        <v>80</v>
      </c>
      <c r="AW848" t="s">
        <v>71</v>
      </c>
      <c r="AX848">
        <v>3</v>
      </c>
      <c r="AY848" t="s">
        <v>2354</v>
      </c>
      <c r="AZ848" t="s">
        <v>2357</v>
      </c>
      <c r="BA848" t="s">
        <v>1092</v>
      </c>
      <c r="BB848">
        <v>19805</v>
      </c>
      <c r="BC848" t="s">
        <v>77</v>
      </c>
    </row>
    <row r="849" spans="1:55" x14ac:dyDescent="0.25">
      <c r="A849" t="s">
        <v>4279</v>
      </c>
      <c r="B849" s="1">
        <v>43420</v>
      </c>
      <c r="C849" t="s">
        <v>60</v>
      </c>
      <c r="D849" s="2">
        <v>43396.005266203705</v>
      </c>
      <c r="E849" t="s">
        <v>61</v>
      </c>
      <c r="F849" s="1">
        <v>43486</v>
      </c>
      <c r="G849" s="1">
        <v>43770</v>
      </c>
      <c r="H849" t="s">
        <v>4280</v>
      </c>
      <c r="I849" t="s">
        <v>1801</v>
      </c>
      <c r="J849" t="s">
        <v>4281</v>
      </c>
      <c r="K849" t="s">
        <v>1803</v>
      </c>
      <c r="L849" t="s">
        <v>4282</v>
      </c>
      <c r="M849" t="s">
        <v>240</v>
      </c>
      <c r="N849">
        <v>30096</v>
      </c>
      <c r="O849" t="s">
        <v>68</v>
      </c>
      <c r="Q849" t="s">
        <v>4283</v>
      </c>
      <c r="S849" t="s">
        <v>71</v>
      </c>
      <c r="T849" t="s">
        <v>779</v>
      </c>
      <c r="U849" t="s">
        <v>807</v>
      </c>
      <c r="V849" t="s">
        <v>752</v>
      </c>
      <c r="W849" t="s">
        <v>753</v>
      </c>
      <c r="X849" t="s">
        <v>804</v>
      </c>
      <c r="Y849" t="str">
        <f t="shared" si="2"/>
        <v>37-3011</v>
      </c>
      <c r="Z849" t="s">
        <v>454</v>
      </c>
      <c r="AA849">
        <v>561730</v>
      </c>
      <c r="AB849">
        <v>40</v>
      </c>
      <c r="AC849">
        <v>40</v>
      </c>
      <c r="AD849" t="s">
        <v>77</v>
      </c>
      <c r="AE849" t="s">
        <v>96</v>
      </c>
      <c r="AF849">
        <v>35</v>
      </c>
      <c r="AG849" s="3">
        <v>0.26041666666666669</v>
      </c>
      <c r="AH849" s="3">
        <v>0.57291666666666663</v>
      </c>
      <c r="AI849" s="4">
        <v>14.24</v>
      </c>
      <c r="AJ849">
        <v>21.36</v>
      </c>
      <c r="AL849" t="s">
        <v>79</v>
      </c>
      <c r="AM849" t="s">
        <v>80</v>
      </c>
      <c r="AO849" t="s">
        <v>81</v>
      </c>
      <c r="AR849" t="s">
        <v>80</v>
      </c>
      <c r="AT849" t="s">
        <v>80</v>
      </c>
      <c r="AW849" t="s">
        <v>71</v>
      </c>
      <c r="AX849">
        <v>3</v>
      </c>
      <c r="AY849" t="s">
        <v>4282</v>
      </c>
      <c r="AZ849" t="s">
        <v>2247</v>
      </c>
      <c r="BA849" t="s">
        <v>240</v>
      </c>
      <c r="BB849">
        <v>30096</v>
      </c>
      <c r="BC849" t="s">
        <v>77</v>
      </c>
    </row>
    <row r="850" spans="1:55" x14ac:dyDescent="0.25">
      <c r="A850" t="s">
        <v>3368</v>
      </c>
      <c r="B850" s="1">
        <v>43438</v>
      </c>
      <c r="C850" t="s">
        <v>60</v>
      </c>
      <c r="D850" s="2">
        <v>43395.694976851853</v>
      </c>
      <c r="E850" t="s">
        <v>115</v>
      </c>
      <c r="H850" t="s">
        <v>3369</v>
      </c>
      <c r="I850" t="s">
        <v>69</v>
      </c>
      <c r="J850" t="s">
        <v>3370</v>
      </c>
      <c r="L850" t="s">
        <v>1301</v>
      </c>
      <c r="M850" t="s">
        <v>90</v>
      </c>
      <c r="N850">
        <v>78362</v>
      </c>
      <c r="O850" t="s">
        <v>68</v>
      </c>
      <c r="Q850" t="s">
        <v>3371</v>
      </c>
      <c r="S850" t="s">
        <v>80</v>
      </c>
      <c r="U850" t="s">
        <v>108</v>
      </c>
      <c r="X850" t="s">
        <v>3372</v>
      </c>
      <c r="Y850" t="str">
        <f>"47-3015"</f>
        <v>47-3015</v>
      </c>
      <c r="Z850" t="s">
        <v>2376</v>
      </c>
      <c r="AA850">
        <v>238220</v>
      </c>
      <c r="AB850">
        <v>56</v>
      </c>
      <c r="AD850" t="s">
        <v>77</v>
      </c>
      <c r="AE850" t="s">
        <v>96</v>
      </c>
      <c r="AF850">
        <v>40</v>
      </c>
      <c r="AG850" s="3">
        <v>0.29166666666666669</v>
      </c>
      <c r="AH850" s="3">
        <v>0.70833333333333337</v>
      </c>
      <c r="AI850" s="4">
        <v>14.44</v>
      </c>
      <c r="AJ850">
        <v>22</v>
      </c>
      <c r="AL850" t="s">
        <v>79</v>
      </c>
      <c r="AM850" t="s">
        <v>80</v>
      </c>
      <c r="AO850" t="s">
        <v>81</v>
      </c>
      <c r="AP850" t="s">
        <v>69</v>
      </c>
      <c r="AQ850" t="s">
        <v>69</v>
      </c>
      <c r="AR850" t="s">
        <v>80</v>
      </c>
      <c r="AT850" t="s">
        <v>80</v>
      </c>
      <c r="AW850" t="s">
        <v>80</v>
      </c>
      <c r="AY850" t="s">
        <v>3373</v>
      </c>
      <c r="AZ850" t="s">
        <v>3374</v>
      </c>
      <c r="BA850" t="s">
        <v>99</v>
      </c>
      <c r="BB850">
        <v>70346</v>
      </c>
      <c r="BC850" t="s">
        <v>83</v>
      </c>
    </row>
    <row r="851" spans="1:55" x14ac:dyDescent="0.25">
      <c r="A851" t="s">
        <v>7132</v>
      </c>
      <c r="B851" s="1">
        <v>43434</v>
      </c>
      <c r="C851" t="s">
        <v>60</v>
      </c>
      <c r="D851" s="2">
        <v>43395.717951388891</v>
      </c>
      <c r="E851" t="s">
        <v>85</v>
      </c>
      <c r="H851" t="s">
        <v>7133</v>
      </c>
      <c r="J851" t="s">
        <v>7134</v>
      </c>
      <c r="K851" t="s">
        <v>7135</v>
      </c>
      <c r="L851" t="s">
        <v>147</v>
      </c>
      <c r="M851" t="s">
        <v>180</v>
      </c>
      <c r="N851">
        <v>15301</v>
      </c>
      <c r="O851" t="s">
        <v>68</v>
      </c>
      <c r="Q851" t="s">
        <v>7136</v>
      </c>
      <c r="S851" t="s">
        <v>71</v>
      </c>
      <c r="T851" t="s">
        <v>1811</v>
      </c>
      <c r="U851" t="s">
        <v>1812</v>
      </c>
      <c r="V851" t="s">
        <v>1813</v>
      </c>
      <c r="W851" t="s">
        <v>592</v>
      </c>
      <c r="X851" t="s">
        <v>2816</v>
      </c>
      <c r="Y851" t="str">
        <f>"37-3011"</f>
        <v>37-3011</v>
      </c>
      <c r="Z851" t="s">
        <v>454</v>
      </c>
      <c r="AA851">
        <v>561730</v>
      </c>
      <c r="AB851">
        <v>5</v>
      </c>
      <c r="AD851" t="s">
        <v>77</v>
      </c>
      <c r="AE851" t="s">
        <v>78</v>
      </c>
      <c r="AF851">
        <v>40</v>
      </c>
      <c r="AG851" s="3">
        <v>0.29166666666666669</v>
      </c>
      <c r="AH851" s="3">
        <v>0.66666666666666663</v>
      </c>
      <c r="AI851" s="4">
        <v>13.77</v>
      </c>
      <c r="AJ851">
        <v>20.66</v>
      </c>
      <c r="AL851" t="s">
        <v>79</v>
      </c>
      <c r="AM851" t="s">
        <v>80</v>
      </c>
      <c r="AO851" t="s">
        <v>81</v>
      </c>
      <c r="AR851" t="s">
        <v>80</v>
      </c>
      <c r="AT851" t="s">
        <v>80</v>
      </c>
      <c r="AW851" t="s">
        <v>71</v>
      </c>
      <c r="AX851">
        <v>3</v>
      </c>
      <c r="AY851" t="s">
        <v>147</v>
      </c>
      <c r="AZ851" t="s">
        <v>595</v>
      </c>
      <c r="BA851" t="s">
        <v>180</v>
      </c>
      <c r="BB851">
        <v>15301</v>
      </c>
      <c r="BC851" t="s">
        <v>77</v>
      </c>
    </row>
    <row r="852" spans="1:55" x14ac:dyDescent="0.25">
      <c r="A852" t="s">
        <v>3305</v>
      </c>
      <c r="B852" s="1">
        <v>43431</v>
      </c>
      <c r="C852" t="s">
        <v>60</v>
      </c>
      <c r="D852" s="2">
        <v>43395.510451388887</v>
      </c>
      <c r="E852" t="s">
        <v>61</v>
      </c>
      <c r="F852" s="1">
        <v>43470</v>
      </c>
      <c r="G852" s="1">
        <v>43646</v>
      </c>
      <c r="H852" t="s">
        <v>1576</v>
      </c>
      <c r="J852" t="s">
        <v>1577</v>
      </c>
      <c r="L852" t="s">
        <v>1578</v>
      </c>
      <c r="M852" t="s">
        <v>90</v>
      </c>
      <c r="N852">
        <v>75180</v>
      </c>
      <c r="O852" t="s">
        <v>68</v>
      </c>
      <c r="Q852" t="s">
        <v>1579</v>
      </c>
      <c r="S852" t="s">
        <v>71</v>
      </c>
      <c r="T852" t="s">
        <v>857</v>
      </c>
      <c r="U852" t="s">
        <v>858</v>
      </c>
      <c r="V852" t="s">
        <v>859</v>
      </c>
      <c r="W852" t="s">
        <v>332</v>
      </c>
      <c r="X852" t="s">
        <v>3306</v>
      </c>
      <c r="Y852" t="str">
        <f>"47-3012"</f>
        <v>47-3012</v>
      </c>
      <c r="Z852" t="s">
        <v>1580</v>
      </c>
      <c r="AA852">
        <v>238130</v>
      </c>
      <c r="AB852">
        <v>8</v>
      </c>
      <c r="AC852">
        <v>8</v>
      </c>
      <c r="AD852" t="s">
        <v>77</v>
      </c>
      <c r="AE852" t="s">
        <v>96</v>
      </c>
      <c r="AF852">
        <v>35</v>
      </c>
      <c r="AG852" s="3">
        <v>0.33333333333333331</v>
      </c>
      <c r="AH852" s="3">
        <v>0.625</v>
      </c>
      <c r="AI852" s="4">
        <v>14.56</v>
      </c>
      <c r="AJ852">
        <v>21.84</v>
      </c>
      <c r="AK852">
        <v>0</v>
      </c>
      <c r="AL852" t="s">
        <v>79</v>
      </c>
      <c r="AM852" t="s">
        <v>80</v>
      </c>
      <c r="AO852" t="s">
        <v>81</v>
      </c>
      <c r="AP852" t="s">
        <v>104</v>
      </c>
      <c r="AQ852" t="s">
        <v>104</v>
      </c>
      <c r="AR852" t="s">
        <v>80</v>
      </c>
      <c r="AT852" t="s">
        <v>80</v>
      </c>
      <c r="AW852" t="s">
        <v>80</v>
      </c>
      <c r="AY852" t="s">
        <v>1578</v>
      </c>
      <c r="AZ852" t="s">
        <v>216</v>
      </c>
      <c r="BA852" t="s">
        <v>90</v>
      </c>
      <c r="BB852">
        <v>75180</v>
      </c>
      <c r="BC852" t="s">
        <v>77</v>
      </c>
    </row>
    <row r="853" spans="1:55" x14ac:dyDescent="0.25">
      <c r="A853" t="s">
        <v>6363</v>
      </c>
      <c r="B853" s="1">
        <v>43449</v>
      </c>
      <c r="C853" t="s">
        <v>60</v>
      </c>
      <c r="D853" s="2">
        <v>43396.645219907405</v>
      </c>
      <c r="E853" t="s">
        <v>115</v>
      </c>
      <c r="H853" t="s">
        <v>3369</v>
      </c>
      <c r="J853" t="s">
        <v>3370</v>
      </c>
      <c r="L853" t="s">
        <v>1301</v>
      </c>
      <c r="M853" t="s">
        <v>90</v>
      </c>
      <c r="N853">
        <v>78362</v>
      </c>
      <c r="O853" t="s">
        <v>68</v>
      </c>
      <c r="Q853" t="s">
        <v>3494</v>
      </c>
      <c r="S853" t="s">
        <v>80</v>
      </c>
      <c r="U853" t="s">
        <v>108</v>
      </c>
      <c r="X853" t="s">
        <v>3372</v>
      </c>
      <c r="Y853" t="str">
        <f>"47-3015"</f>
        <v>47-3015</v>
      </c>
      <c r="Z853" t="s">
        <v>2376</v>
      </c>
      <c r="AA853">
        <v>238220</v>
      </c>
      <c r="AB853">
        <v>68</v>
      </c>
      <c r="AD853" t="s">
        <v>77</v>
      </c>
      <c r="AE853" t="s">
        <v>96</v>
      </c>
      <c r="AF853">
        <v>40</v>
      </c>
      <c r="AG853" s="3">
        <v>0.29166666666666669</v>
      </c>
      <c r="AH853" s="3">
        <v>0.70833333333333337</v>
      </c>
      <c r="AI853" s="4">
        <v>13.67</v>
      </c>
      <c r="AJ853">
        <v>21</v>
      </c>
      <c r="AL853" t="s">
        <v>79</v>
      </c>
      <c r="AM853" t="s">
        <v>80</v>
      </c>
      <c r="AO853" t="s">
        <v>81</v>
      </c>
      <c r="AP853" t="s">
        <v>69</v>
      </c>
      <c r="AQ853" t="s">
        <v>69</v>
      </c>
      <c r="AR853" t="s">
        <v>80</v>
      </c>
      <c r="AT853" t="s">
        <v>80</v>
      </c>
      <c r="AW853" t="s">
        <v>80</v>
      </c>
      <c r="AY853" t="s">
        <v>6364</v>
      </c>
      <c r="AZ853" t="s">
        <v>1229</v>
      </c>
      <c r="BA853" t="s">
        <v>99</v>
      </c>
      <c r="BB853">
        <v>70374</v>
      </c>
      <c r="BC853" t="s">
        <v>83</v>
      </c>
    </row>
    <row r="854" spans="1:55" x14ac:dyDescent="0.25">
      <c r="A854" t="s">
        <v>6477</v>
      </c>
      <c r="B854" s="1">
        <v>43431</v>
      </c>
      <c r="C854" t="s">
        <v>60</v>
      </c>
      <c r="D854" s="2">
        <v>43402.620486111111</v>
      </c>
      <c r="E854" t="s">
        <v>115</v>
      </c>
      <c r="H854" t="s">
        <v>4219</v>
      </c>
      <c r="J854" t="s">
        <v>4220</v>
      </c>
      <c r="L854" t="s">
        <v>4221</v>
      </c>
      <c r="M854" t="s">
        <v>677</v>
      </c>
      <c r="N854" t="s">
        <v>4222</v>
      </c>
      <c r="O854" t="s">
        <v>68</v>
      </c>
      <c r="Q854" t="s">
        <v>6478</v>
      </c>
      <c r="S854" t="s">
        <v>71</v>
      </c>
      <c r="T854" t="s">
        <v>4224</v>
      </c>
      <c r="U854" t="s">
        <v>4225</v>
      </c>
      <c r="V854" t="s">
        <v>1771</v>
      </c>
      <c r="W854" t="s">
        <v>336</v>
      </c>
      <c r="X854" t="s">
        <v>4984</v>
      </c>
      <c r="Y854" t="str">
        <f>"37-3011"</f>
        <v>37-3011</v>
      </c>
      <c r="Z854" t="s">
        <v>454</v>
      </c>
      <c r="AA854">
        <v>5612</v>
      </c>
      <c r="AB854">
        <v>60</v>
      </c>
      <c r="AD854" t="s">
        <v>77</v>
      </c>
      <c r="AE854" t="s">
        <v>78</v>
      </c>
      <c r="AF854">
        <v>40</v>
      </c>
      <c r="AG854" s="3">
        <v>0.33333333333333331</v>
      </c>
      <c r="AH854" s="3">
        <v>0.70833333333333337</v>
      </c>
      <c r="AI854" s="4">
        <v>15.08</v>
      </c>
      <c r="AJ854">
        <v>22.62</v>
      </c>
      <c r="AL854" t="s">
        <v>79</v>
      </c>
      <c r="AM854" t="s">
        <v>80</v>
      </c>
      <c r="AO854" t="s">
        <v>81</v>
      </c>
      <c r="AR854" t="s">
        <v>80</v>
      </c>
      <c r="AT854" t="s">
        <v>80</v>
      </c>
      <c r="AW854" t="s">
        <v>71</v>
      </c>
      <c r="AX854">
        <v>3</v>
      </c>
      <c r="AY854" t="s">
        <v>4221</v>
      </c>
      <c r="AZ854" t="s">
        <v>4028</v>
      </c>
      <c r="BA854" t="s">
        <v>677</v>
      </c>
      <c r="BB854" t="s">
        <v>4222</v>
      </c>
      <c r="BC854" t="s">
        <v>77</v>
      </c>
    </row>
    <row r="855" spans="1:55" x14ac:dyDescent="0.25">
      <c r="A855" t="s">
        <v>4633</v>
      </c>
      <c r="B855" s="1">
        <v>43438</v>
      </c>
      <c r="C855" t="s">
        <v>60</v>
      </c>
      <c r="D855" s="2">
        <v>43407.002708333333</v>
      </c>
      <c r="E855" t="s">
        <v>61</v>
      </c>
      <c r="F855" s="1">
        <v>43497</v>
      </c>
      <c r="G855" s="1">
        <v>43799</v>
      </c>
      <c r="H855" t="s">
        <v>4634</v>
      </c>
      <c r="J855" t="s">
        <v>4635</v>
      </c>
      <c r="L855" t="s">
        <v>4636</v>
      </c>
      <c r="M855" t="s">
        <v>332</v>
      </c>
      <c r="N855">
        <v>41005</v>
      </c>
      <c r="O855" t="s">
        <v>68</v>
      </c>
      <c r="Q855" t="s">
        <v>4637</v>
      </c>
      <c r="S855" t="s">
        <v>71</v>
      </c>
      <c r="T855" t="s">
        <v>724</v>
      </c>
      <c r="U855" t="s">
        <v>471</v>
      </c>
      <c r="V855" t="s">
        <v>557</v>
      </c>
      <c r="W855" t="s">
        <v>90</v>
      </c>
      <c r="X855" t="s">
        <v>754</v>
      </c>
      <c r="Y855" t="str">
        <f>"37-3011"</f>
        <v>37-3011</v>
      </c>
      <c r="Z855" t="s">
        <v>454</v>
      </c>
      <c r="AA855">
        <v>561730</v>
      </c>
      <c r="AB855">
        <v>95</v>
      </c>
      <c r="AC855">
        <v>95</v>
      </c>
      <c r="AD855" t="s">
        <v>77</v>
      </c>
      <c r="AE855" t="s">
        <v>96</v>
      </c>
      <c r="AF855">
        <v>35</v>
      </c>
      <c r="AG855" s="3">
        <v>0.3125</v>
      </c>
      <c r="AH855" s="3">
        <v>0.66666666666666663</v>
      </c>
      <c r="AI855" s="4">
        <v>13.91</v>
      </c>
      <c r="AJ855">
        <v>20.87</v>
      </c>
      <c r="AL855" t="s">
        <v>79</v>
      </c>
      <c r="AM855" t="s">
        <v>80</v>
      </c>
      <c r="AO855" t="s">
        <v>81</v>
      </c>
      <c r="AR855" t="s">
        <v>80</v>
      </c>
      <c r="AT855" t="s">
        <v>80</v>
      </c>
      <c r="AW855" t="s">
        <v>80</v>
      </c>
      <c r="AY855" t="s">
        <v>4636</v>
      </c>
      <c r="AZ855" t="s">
        <v>1084</v>
      </c>
      <c r="BA855" t="s">
        <v>332</v>
      </c>
      <c r="BB855">
        <v>41005</v>
      </c>
      <c r="BC855" t="s">
        <v>77</v>
      </c>
    </row>
    <row r="856" spans="1:55" x14ac:dyDescent="0.25">
      <c r="A856" t="s">
        <v>1457</v>
      </c>
      <c r="B856" s="1">
        <v>43455</v>
      </c>
      <c r="C856" t="s">
        <v>60</v>
      </c>
      <c r="D856" s="2">
        <v>43407.015243055554</v>
      </c>
      <c r="E856" t="s">
        <v>115</v>
      </c>
      <c r="H856" t="s">
        <v>1458</v>
      </c>
      <c r="J856" t="s">
        <v>1459</v>
      </c>
      <c r="L856" t="s">
        <v>1460</v>
      </c>
      <c r="M856" t="s">
        <v>152</v>
      </c>
      <c r="N856">
        <v>21703</v>
      </c>
      <c r="O856" t="s">
        <v>68</v>
      </c>
      <c r="Q856" t="s">
        <v>1461</v>
      </c>
      <c r="S856" t="s">
        <v>71</v>
      </c>
      <c r="T856" t="s">
        <v>250</v>
      </c>
      <c r="U856" t="s">
        <v>1383</v>
      </c>
      <c r="V856" t="s">
        <v>347</v>
      </c>
      <c r="W856" t="s">
        <v>253</v>
      </c>
      <c r="X856" t="s">
        <v>1462</v>
      </c>
      <c r="Y856" t="str">
        <f>"53-7062"</f>
        <v>53-7062</v>
      </c>
      <c r="Z856" t="s">
        <v>186</v>
      </c>
      <c r="AA856">
        <v>532299</v>
      </c>
      <c r="AB856">
        <v>12</v>
      </c>
      <c r="AD856" t="s">
        <v>77</v>
      </c>
      <c r="AE856" t="s">
        <v>96</v>
      </c>
      <c r="AF856">
        <v>40</v>
      </c>
      <c r="AG856" s="3">
        <v>0.33333333333333331</v>
      </c>
      <c r="AH856" s="3">
        <v>0.66666666666666663</v>
      </c>
      <c r="AI856" s="4">
        <v>15.03</v>
      </c>
      <c r="AJ856">
        <v>22.55</v>
      </c>
      <c r="AK856">
        <v>25.5</v>
      </c>
      <c r="AL856" t="s">
        <v>79</v>
      </c>
      <c r="AM856" t="s">
        <v>80</v>
      </c>
      <c r="AO856" t="s">
        <v>81</v>
      </c>
      <c r="AR856" t="s">
        <v>80</v>
      </c>
      <c r="AT856" t="s">
        <v>80</v>
      </c>
      <c r="AW856" t="s">
        <v>80</v>
      </c>
      <c r="AY856" t="s">
        <v>1460</v>
      </c>
      <c r="AZ856" t="s">
        <v>1460</v>
      </c>
      <c r="BA856" t="s">
        <v>152</v>
      </c>
      <c r="BB856">
        <v>21702</v>
      </c>
      <c r="BC856" t="s">
        <v>77</v>
      </c>
    </row>
    <row r="857" spans="1:55" x14ac:dyDescent="0.25">
      <c r="A857" t="s">
        <v>7213</v>
      </c>
      <c r="B857" s="1">
        <v>43431</v>
      </c>
      <c r="C857" t="s">
        <v>60</v>
      </c>
      <c r="D857" s="2">
        <v>43407.008738425924</v>
      </c>
      <c r="E857" t="s">
        <v>61</v>
      </c>
      <c r="F857" s="1">
        <v>43497</v>
      </c>
      <c r="G857" s="1">
        <v>43770</v>
      </c>
      <c r="H857" t="s">
        <v>7214</v>
      </c>
      <c r="J857" t="s">
        <v>7215</v>
      </c>
      <c r="L857" t="s">
        <v>2354</v>
      </c>
      <c r="M857" t="s">
        <v>1092</v>
      </c>
      <c r="N857">
        <v>19804</v>
      </c>
      <c r="O857" t="s">
        <v>68</v>
      </c>
      <c r="Q857" t="s">
        <v>7216</v>
      </c>
      <c r="S857" t="s">
        <v>71</v>
      </c>
      <c r="T857" t="s">
        <v>914</v>
      </c>
      <c r="U857" t="s">
        <v>915</v>
      </c>
      <c r="V857" t="s">
        <v>252</v>
      </c>
      <c r="W857" t="s">
        <v>253</v>
      </c>
      <c r="X857" t="s">
        <v>754</v>
      </c>
      <c r="Y857" t="str">
        <f>"37-3011"</f>
        <v>37-3011</v>
      </c>
      <c r="Z857" t="s">
        <v>454</v>
      </c>
      <c r="AA857">
        <v>561730</v>
      </c>
      <c r="AB857">
        <v>8</v>
      </c>
      <c r="AC857">
        <v>8</v>
      </c>
      <c r="AD857" t="s">
        <v>77</v>
      </c>
      <c r="AE857" t="s">
        <v>96</v>
      </c>
      <c r="AF857">
        <v>40</v>
      </c>
      <c r="AG857" s="3">
        <v>0.29166666666666669</v>
      </c>
      <c r="AH857" s="3">
        <v>0.70833333333333337</v>
      </c>
      <c r="AI857" s="4">
        <v>15.73</v>
      </c>
      <c r="AJ857">
        <v>23.6</v>
      </c>
      <c r="AK857">
        <v>27</v>
      </c>
      <c r="AL857" t="s">
        <v>79</v>
      </c>
      <c r="AM857" t="s">
        <v>80</v>
      </c>
      <c r="AO857" t="s">
        <v>81</v>
      </c>
      <c r="AR857" t="s">
        <v>80</v>
      </c>
      <c r="AT857" t="s">
        <v>80</v>
      </c>
      <c r="AW857" t="s">
        <v>80</v>
      </c>
      <c r="AY857" t="s">
        <v>2354</v>
      </c>
      <c r="AZ857" t="s">
        <v>2357</v>
      </c>
      <c r="BA857" t="s">
        <v>1092</v>
      </c>
      <c r="BB857">
        <v>19804</v>
      </c>
      <c r="BC857" t="s">
        <v>77</v>
      </c>
    </row>
    <row r="858" spans="1:55" x14ac:dyDescent="0.25">
      <c r="A858" t="s">
        <v>3879</v>
      </c>
      <c r="B858" s="1">
        <v>43465</v>
      </c>
      <c r="C858" t="s">
        <v>60</v>
      </c>
      <c r="D858" s="2">
        <v>43399.719004629631</v>
      </c>
      <c r="E858" t="s">
        <v>115</v>
      </c>
      <c r="H858" t="s">
        <v>3880</v>
      </c>
      <c r="J858" t="s">
        <v>3881</v>
      </c>
      <c r="L858" t="s">
        <v>1195</v>
      </c>
      <c r="M858" t="s">
        <v>119</v>
      </c>
      <c r="N858">
        <v>32413</v>
      </c>
      <c r="O858" t="s">
        <v>68</v>
      </c>
      <c r="Q858" t="s">
        <v>3882</v>
      </c>
      <c r="S858" t="s">
        <v>71</v>
      </c>
      <c r="T858" t="s">
        <v>3883</v>
      </c>
      <c r="U858" t="s">
        <v>3884</v>
      </c>
      <c r="V858" t="s">
        <v>1743</v>
      </c>
      <c r="W858" t="s">
        <v>240</v>
      </c>
      <c r="X858" t="s">
        <v>558</v>
      </c>
      <c r="Y858" t="str">
        <f>"37-2012"</f>
        <v>37-2012</v>
      </c>
      <c r="Z858" t="s">
        <v>268</v>
      </c>
      <c r="AA858">
        <v>72111</v>
      </c>
      <c r="AB858">
        <v>120</v>
      </c>
      <c r="AD858" t="s">
        <v>77</v>
      </c>
      <c r="AE858" t="s">
        <v>438</v>
      </c>
      <c r="AF858">
        <v>35</v>
      </c>
      <c r="AG858" s="3">
        <v>0.33333333333333331</v>
      </c>
      <c r="AH858" s="3">
        <v>0.66666666666666663</v>
      </c>
      <c r="AI858" s="4">
        <v>10.47</v>
      </c>
      <c r="AJ858">
        <v>15.71</v>
      </c>
      <c r="AL858" t="s">
        <v>79</v>
      </c>
      <c r="AM858" t="s">
        <v>80</v>
      </c>
      <c r="AO858" t="s">
        <v>81</v>
      </c>
      <c r="AR858" t="s">
        <v>80</v>
      </c>
      <c r="AT858" t="s">
        <v>80</v>
      </c>
      <c r="AW858" t="s">
        <v>80</v>
      </c>
      <c r="AY858" t="s">
        <v>1195</v>
      </c>
      <c r="AZ858" t="s">
        <v>1196</v>
      </c>
      <c r="BA858" t="s">
        <v>119</v>
      </c>
      <c r="BB858">
        <v>32413</v>
      </c>
      <c r="BC858" t="s">
        <v>77</v>
      </c>
    </row>
    <row r="859" spans="1:55" x14ac:dyDescent="0.25">
      <c r="A859" t="s">
        <v>1378</v>
      </c>
      <c r="B859" s="1">
        <v>43454</v>
      </c>
      <c r="C859" t="s">
        <v>60</v>
      </c>
      <c r="D859" s="2">
        <v>43416.6953587963</v>
      </c>
      <c r="E859" t="s">
        <v>115</v>
      </c>
      <c r="H859" t="s">
        <v>1379</v>
      </c>
      <c r="J859" t="s">
        <v>1380</v>
      </c>
      <c r="L859" t="s">
        <v>1381</v>
      </c>
      <c r="M859" t="s">
        <v>119</v>
      </c>
      <c r="N859">
        <v>32092</v>
      </c>
      <c r="O859" t="s">
        <v>68</v>
      </c>
      <c r="Q859" t="s">
        <v>1382</v>
      </c>
      <c r="S859" t="s">
        <v>71</v>
      </c>
      <c r="T859" t="s">
        <v>250</v>
      </c>
      <c r="U859" t="s">
        <v>1383</v>
      </c>
      <c r="V859" t="s">
        <v>347</v>
      </c>
      <c r="W859" t="s">
        <v>253</v>
      </c>
      <c r="X859" t="s">
        <v>1344</v>
      </c>
      <c r="Y859" t="str">
        <f>"47-3016"</f>
        <v>47-3016</v>
      </c>
      <c r="Z859" t="s">
        <v>1344</v>
      </c>
      <c r="AA859">
        <v>238160</v>
      </c>
      <c r="AB859">
        <v>12</v>
      </c>
      <c r="AD859" t="s">
        <v>77</v>
      </c>
      <c r="AE859" t="s">
        <v>96</v>
      </c>
      <c r="AF859">
        <v>40</v>
      </c>
      <c r="AG859" s="3">
        <v>0.29166666666666669</v>
      </c>
      <c r="AH859" s="3">
        <v>0.66666666666666663</v>
      </c>
      <c r="AI859" s="4">
        <v>11.51</v>
      </c>
      <c r="AJ859">
        <v>17.27</v>
      </c>
      <c r="AK859">
        <v>60</v>
      </c>
      <c r="AL859" t="s">
        <v>79</v>
      </c>
      <c r="AM859" t="s">
        <v>80</v>
      </c>
      <c r="AO859" t="s">
        <v>81</v>
      </c>
      <c r="AR859" t="s">
        <v>80</v>
      </c>
      <c r="AT859" t="s">
        <v>80</v>
      </c>
      <c r="AW859" t="s">
        <v>80</v>
      </c>
      <c r="AY859" t="s">
        <v>1384</v>
      </c>
      <c r="AZ859" t="s">
        <v>1385</v>
      </c>
      <c r="BA859" t="s">
        <v>119</v>
      </c>
      <c r="BB859">
        <v>32092</v>
      </c>
      <c r="BC859" t="s">
        <v>77</v>
      </c>
    </row>
    <row r="860" spans="1:55" x14ac:dyDescent="0.25">
      <c r="A860" t="s">
        <v>1805</v>
      </c>
      <c r="B860" s="1">
        <v>43431</v>
      </c>
      <c r="C860" t="s">
        <v>60</v>
      </c>
      <c r="D860" s="2">
        <v>43396.521469907406</v>
      </c>
      <c r="E860" t="s">
        <v>115</v>
      </c>
      <c r="H860" t="s">
        <v>1806</v>
      </c>
      <c r="I860" t="s">
        <v>1807</v>
      </c>
      <c r="J860" t="s">
        <v>1808</v>
      </c>
      <c r="L860" t="s">
        <v>1809</v>
      </c>
      <c r="M860" t="s">
        <v>592</v>
      </c>
      <c r="N860">
        <v>37363</v>
      </c>
      <c r="O860" t="s">
        <v>68</v>
      </c>
      <c r="Q860" t="s">
        <v>1810</v>
      </c>
      <c r="S860" t="s">
        <v>71</v>
      </c>
      <c r="T860" t="s">
        <v>1811</v>
      </c>
      <c r="U860" t="s">
        <v>1812</v>
      </c>
      <c r="V860" t="s">
        <v>1813</v>
      </c>
      <c r="W860" t="s">
        <v>592</v>
      </c>
      <c r="X860" t="s">
        <v>1814</v>
      </c>
      <c r="Y860" t="str">
        <f>"37-3011"</f>
        <v>37-3011</v>
      </c>
      <c r="Z860" t="s">
        <v>454</v>
      </c>
      <c r="AA860">
        <v>561730</v>
      </c>
      <c r="AB860">
        <v>5</v>
      </c>
      <c r="AD860" t="s">
        <v>77</v>
      </c>
      <c r="AE860" t="s">
        <v>78</v>
      </c>
      <c r="AF860">
        <v>40</v>
      </c>
      <c r="AG860" s="3">
        <v>0.29166666666666669</v>
      </c>
      <c r="AH860" s="3">
        <v>0.66666666666666663</v>
      </c>
      <c r="AI860" s="4">
        <v>12.81</v>
      </c>
      <c r="AJ860">
        <v>19.22</v>
      </c>
      <c r="AK860">
        <v>19.22</v>
      </c>
      <c r="AL860" t="s">
        <v>79</v>
      </c>
      <c r="AM860" t="s">
        <v>80</v>
      </c>
      <c r="AO860" t="s">
        <v>81</v>
      </c>
      <c r="AR860" t="s">
        <v>80</v>
      </c>
      <c r="AT860" t="s">
        <v>80</v>
      </c>
      <c r="AW860" t="s">
        <v>71</v>
      </c>
      <c r="AX860">
        <v>3</v>
      </c>
      <c r="AY860" t="s">
        <v>1809</v>
      </c>
      <c r="AZ860" t="s">
        <v>1815</v>
      </c>
      <c r="BA860" t="s">
        <v>592</v>
      </c>
      <c r="BB860">
        <v>37363</v>
      </c>
      <c r="BC860" t="s">
        <v>77</v>
      </c>
    </row>
    <row r="861" spans="1:55" x14ac:dyDescent="0.25">
      <c r="A861" t="s">
        <v>2639</v>
      </c>
      <c r="B861" s="1">
        <v>43453</v>
      </c>
      <c r="C861" t="s">
        <v>60</v>
      </c>
      <c r="D861" s="2">
        <v>43407.382060185184</v>
      </c>
      <c r="E861" t="s">
        <v>115</v>
      </c>
      <c r="H861" t="s">
        <v>2640</v>
      </c>
      <c r="I861" t="s">
        <v>69</v>
      </c>
      <c r="J861" t="s">
        <v>660</v>
      </c>
      <c r="K861" t="s">
        <v>69</v>
      </c>
      <c r="L861" t="s">
        <v>661</v>
      </c>
      <c r="M861" t="s">
        <v>90</v>
      </c>
      <c r="N861">
        <v>76527</v>
      </c>
      <c r="O861" t="s">
        <v>68</v>
      </c>
      <c r="Q861" t="s">
        <v>662</v>
      </c>
      <c r="S861" t="s">
        <v>71</v>
      </c>
      <c r="T861" t="s">
        <v>663</v>
      </c>
      <c r="U861" t="s">
        <v>1003</v>
      </c>
      <c r="V861" t="s">
        <v>640</v>
      </c>
      <c r="W861" t="s">
        <v>90</v>
      </c>
      <c r="X861" t="s">
        <v>666</v>
      </c>
      <c r="Y861" t="str">
        <f>"53-7062"</f>
        <v>53-7062</v>
      </c>
      <c r="Z861" t="s">
        <v>186</v>
      </c>
      <c r="AA861">
        <v>212311</v>
      </c>
      <c r="AB861">
        <v>50</v>
      </c>
      <c r="AD861" t="s">
        <v>77</v>
      </c>
      <c r="AE861" t="s">
        <v>96</v>
      </c>
      <c r="AF861">
        <v>40</v>
      </c>
      <c r="AG861" s="3">
        <v>0.33333333333333331</v>
      </c>
      <c r="AH861" s="3">
        <v>0.70833333333333337</v>
      </c>
      <c r="AI861" s="4">
        <v>12.63</v>
      </c>
      <c r="AJ861">
        <v>18.95</v>
      </c>
      <c r="AK861">
        <v>20.25</v>
      </c>
      <c r="AL861" t="s">
        <v>79</v>
      </c>
      <c r="AM861" t="s">
        <v>80</v>
      </c>
      <c r="AO861" t="s">
        <v>81</v>
      </c>
      <c r="AR861" t="s">
        <v>80</v>
      </c>
      <c r="AT861" t="s">
        <v>80</v>
      </c>
      <c r="AW861" t="s">
        <v>71</v>
      </c>
      <c r="AX861">
        <v>1</v>
      </c>
      <c r="AY861" t="s">
        <v>2641</v>
      </c>
      <c r="AZ861" t="s">
        <v>2641</v>
      </c>
      <c r="BA861" t="s">
        <v>90</v>
      </c>
      <c r="BB861">
        <v>76877</v>
      </c>
      <c r="BC861" t="s">
        <v>77</v>
      </c>
    </row>
    <row r="862" spans="1:55" x14ac:dyDescent="0.25">
      <c r="A862" t="s">
        <v>349</v>
      </c>
      <c r="B862" s="1">
        <v>43404</v>
      </c>
      <c r="C862" t="s">
        <v>60</v>
      </c>
      <c r="D862" s="2">
        <v>43399.682696759257</v>
      </c>
      <c r="E862" t="s">
        <v>350</v>
      </c>
      <c r="H862" t="s">
        <v>351</v>
      </c>
      <c r="J862" t="s">
        <v>352</v>
      </c>
      <c r="L862" t="s">
        <v>353</v>
      </c>
      <c r="M862" t="s">
        <v>354</v>
      </c>
      <c r="N862">
        <v>74080</v>
      </c>
      <c r="O862" t="s">
        <v>68</v>
      </c>
      <c r="Q862" t="s">
        <v>355</v>
      </c>
      <c r="S862" t="s">
        <v>80</v>
      </c>
      <c r="U862" t="s">
        <v>108</v>
      </c>
      <c r="X862" t="s">
        <v>356</v>
      </c>
      <c r="Y862" t="str">
        <f>"53-3032"</f>
        <v>53-3032</v>
      </c>
      <c r="Z862" t="s">
        <v>357</v>
      </c>
      <c r="AA862">
        <v>424910</v>
      </c>
      <c r="AB862">
        <v>5</v>
      </c>
      <c r="AD862" t="s">
        <v>77</v>
      </c>
      <c r="AE862" t="s">
        <v>96</v>
      </c>
      <c r="AF862">
        <v>40</v>
      </c>
      <c r="AG862" s="3">
        <v>0.29166666666666669</v>
      </c>
      <c r="AH862" s="3">
        <v>0.70833333333333337</v>
      </c>
      <c r="AI862" s="4">
        <v>17.5</v>
      </c>
      <c r="AJ862">
        <v>26.25</v>
      </c>
      <c r="AM862" t="s">
        <v>80</v>
      </c>
      <c r="AO862" t="s">
        <v>173</v>
      </c>
      <c r="AR862" t="s">
        <v>80</v>
      </c>
      <c r="AT862" t="s">
        <v>71</v>
      </c>
      <c r="AU862">
        <v>1</v>
      </c>
      <c r="AV862" t="s">
        <v>358</v>
      </c>
      <c r="AW862" t="s">
        <v>71</v>
      </c>
      <c r="AX862">
        <v>1</v>
      </c>
      <c r="AY862" t="s">
        <v>359</v>
      </c>
      <c r="AZ862" t="s">
        <v>360</v>
      </c>
      <c r="BA862" t="s">
        <v>354</v>
      </c>
      <c r="BB862">
        <v>74080</v>
      </c>
      <c r="BC862" t="s">
        <v>83</v>
      </c>
    </row>
    <row r="863" spans="1:55" x14ac:dyDescent="0.25">
      <c r="A863" t="s">
        <v>6801</v>
      </c>
      <c r="B863" s="1">
        <v>43455</v>
      </c>
      <c r="C863" t="s">
        <v>60</v>
      </c>
      <c r="D863" s="2">
        <v>43396.567013888889</v>
      </c>
      <c r="E863" t="s">
        <v>115</v>
      </c>
      <c r="H863" t="s">
        <v>416</v>
      </c>
      <c r="J863" t="s">
        <v>417</v>
      </c>
      <c r="K863" t="s">
        <v>418</v>
      </c>
      <c r="L863" t="s">
        <v>419</v>
      </c>
      <c r="M863" t="s">
        <v>354</v>
      </c>
      <c r="N863" t="s">
        <v>420</v>
      </c>
      <c r="O863" t="s">
        <v>68</v>
      </c>
      <c r="Q863" t="s">
        <v>421</v>
      </c>
      <c r="S863" t="s">
        <v>71</v>
      </c>
      <c r="T863" t="s">
        <v>422</v>
      </c>
      <c r="U863" t="s">
        <v>423</v>
      </c>
      <c r="V863" t="s">
        <v>424</v>
      </c>
      <c r="W863" t="s">
        <v>354</v>
      </c>
      <c r="X863" t="s">
        <v>425</v>
      </c>
      <c r="Y863" t="str">
        <f>"51-4121"</f>
        <v>51-4121</v>
      </c>
      <c r="Z863" t="s">
        <v>426</v>
      </c>
      <c r="AA863">
        <v>333120</v>
      </c>
      <c r="AB863">
        <v>30</v>
      </c>
      <c r="AD863" t="s">
        <v>77</v>
      </c>
      <c r="AE863" t="s">
        <v>96</v>
      </c>
      <c r="AF863">
        <v>40</v>
      </c>
      <c r="AG863" s="3">
        <v>0.29166666666666669</v>
      </c>
      <c r="AH863" s="3">
        <v>0.66666666666666663</v>
      </c>
      <c r="AI863" s="4">
        <v>22.1</v>
      </c>
      <c r="AJ863">
        <v>33.15</v>
      </c>
      <c r="AK863">
        <v>33.15</v>
      </c>
      <c r="AL863" t="s">
        <v>79</v>
      </c>
      <c r="AM863" t="s">
        <v>80</v>
      </c>
      <c r="AO863" t="s">
        <v>3049</v>
      </c>
      <c r="AP863" t="s">
        <v>6802</v>
      </c>
      <c r="AQ863" t="s">
        <v>6803</v>
      </c>
      <c r="AR863" t="s">
        <v>80</v>
      </c>
      <c r="AT863" t="s">
        <v>80</v>
      </c>
      <c r="AW863" t="s">
        <v>71</v>
      </c>
      <c r="AX863">
        <v>24</v>
      </c>
      <c r="AY863" t="s">
        <v>428</v>
      </c>
      <c r="AZ863" t="s">
        <v>428</v>
      </c>
      <c r="BA863" t="s">
        <v>354</v>
      </c>
      <c r="BB863">
        <v>74115</v>
      </c>
      <c r="BC863" t="s">
        <v>83</v>
      </c>
    </row>
    <row r="864" spans="1:55" x14ac:dyDescent="0.25">
      <c r="A864" t="s">
        <v>1078</v>
      </c>
      <c r="B864" s="1">
        <v>43447</v>
      </c>
      <c r="C864" t="s">
        <v>60</v>
      </c>
      <c r="D864" s="2">
        <v>43409.007754629631</v>
      </c>
      <c r="E864" t="s">
        <v>61</v>
      </c>
      <c r="F864" s="1">
        <v>43497</v>
      </c>
      <c r="G864" s="1">
        <v>43799</v>
      </c>
      <c r="H864" t="s">
        <v>1079</v>
      </c>
      <c r="I864" t="s">
        <v>69</v>
      </c>
      <c r="J864" t="s">
        <v>1080</v>
      </c>
      <c r="L864" t="s">
        <v>1081</v>
      </c>
      <c r="M864" t="s">
        <v>332</v>
      </c>
      <c r="N864">
        <v>41048</v>
      </c>
      <c r="O864" t="s">
        <v>68</v>
      </c>
      <c r="Q864" t="s">
        <v>1082</v>
      </c>
      <c r="S864" t="s">
        <v>71</v>
      </c>
      <c r="T864" t="s">
        <v>857</v>
      </c>
      <c r="U864" t="s">
        <v>858</v>
      </c>
      <c r="V864" t="s">
        <v>859</v>
      </c>
      <c r="W864" t="s">
        <v>332</v>
      </c>
      <c r="X864" t="s">
        <v>1083</v>
      </c>
      <c r="Y864" t="str">
        <f>"37-3011"</f>
        <v>37-3011</v>
      </c>
      <c r="Z864" t="s">
        <v>454</v>
      </c>
      <c r="AA864">
        <v>561730</v>
      </c>
      <c r="AB864">
        <v>8</v>
      </c>
      <c r="AC864">
        <v>8</v>
      </c>
      <c r="AD864" t="s">
        <v>77</v>
      </c>
      <c r="AE864" t="s">
        <v>96</v>
      </c>
      <c r="AF864">
        <v>35</v>
      </c>
      <c r="AG864" s="3">
        <v>0.33333333333333331</v>
      </c>
      <c r="AH864" s="3">
        <v>0.66666666666666663</v>
      </c>
      <c r="AI864" s="4">
        <v>13.91</v>
      </c>
      <c r="AJ864">
        <v>20.87</v>
      </c>
      <c r="AK864">
        <v>20.87</v>
      </c>
      <c r="AL864" t="s">
        <v>79</v>
      </c>
      <c r="AM864" t="s">
        <v>80</v>
      </c>
      <c r="AO864" t="s">
        <v>81</v>
      </c>
      <c r="AR864" t="s">
        <v>80</v>
      </c>
      <c r="AT864" t="s">
        <v>80</v>
      </c>
      <c r="AW864" t="s">
        <v>80</v>
      </c>
      <c r="AY864" t="s">
        <v>1081</v>
      </c>
      <c r="AZ864" t="s">
        <v>1084</v>
      </c>
      <c r="BA864" t="s">
        <v>332</v>
      </c>
      <c r="BB864">
        <v>41048</v>
      </c>
      <c r="BC864" t="s">
        <v>77</v>
      </c>
    </row>
    <row r="865" spans="1:59" x14ac:dyDescent="0.25">
      <c r="A865" t="s">
        <v>4883</v>
      </c>
      <c r="B865" s="1">
        <v>43455</v>
      </c>
      <c r="C865" t="s">
        <v>60</v>
      </c>
      <c r="D865" s="2">
        <v>43405.61105324074</v>
      </c>
      <c r="E865" t="s">
        <v>85</v>
      </c>
      <c r="H865" t="s">
        <v>4884</v>
      </c>
      <c r="J865" t="s">
        <v>4885</v>
      </c>
      <c r="L865" t="s">
        <v>3812</v>
      </c>
      <c r="M865" t="s">
        <v>90</v>
      </c>
      <c r="N865">
        <v>76708</v>
      </c>
      <c r="O865" t="s">
        <v>68</v>
      </c>
      <c r="Q865" t="s">
        <v>4886</v>
      </c>
      <c r="S865" t="s">
        <v>71</v>
      </c>
      <c r="T865" t="s">
        <v>1682</v>
      </c>
      <c r="U865" t="s">
        <v>4887</v>
      </c>
      <c r="V865" t="s">
        <v>1684</v>
      </c>
      <c r="W865" t="s">
        <v>240</v>
      </c>
      <c r="X865" t="s">
        <v>666</v>
      </c>
      <c r="Y865" t="str">
        <f>"37-3011"</f>
        <v>37-3011</v>
      </c>
      <c r="Z865" t="s">
        <v>454</v>
      </c>
      <c r="AA865">
        <v>561730</v>
      </c>
      <c r="AB865">
        <v>18</v>
      </c>
      <c r="AD865" t="s">
        <v>77</v>
      </c>
      <c r="AE865" t="s">
        <v>96</v>
      </c>
      <c r="AF865">
        <v>35</v>
      </c>
      <c r="AG865" s="3">
        <v>0.25</v>
      </c>
      <c r="AH865" s="3">
        <v>0.58333333333333337</v>
      </c>
      <c r="AI865" s="4">
        <v>11.61</v>
      </c>
      <c r="AL865" t="s">
        <v>79</v>
      </c>
      <c r="AM865" t="s">
        <v>80</v>
      </c>
      <c r="AO865" t="s">
        <v>81</v>
      </c>
      <c r="AR865" t="s">
        <v>80</v>
      </c>
      <c r="AT865" t="s">
        <v>80</v>
      </c>
      <c r="AW865" t="s">
        <v>80</v>
      </c>
      <c r="AY865" t="s">
        <v>3812</v>
      </c>
      <c r="AZ865" t="s">
        <v>4888</v>
      </c>
      <c r="BA865" t="s">
        <v>90</v>
      </c>
      <c r="BB865">
        <v>76708</v>
      </c>
      <c r="BC865" t="s">
        <v>77</v>
      </c>
    </row>
    <row r="866" spans="1:59" x14ac:dyDescent="0.25">
      <c r="A866" t="s">
        <v>5011</v>
      </c>
      <c r="B866" s="1">
        <v>43403</v>
      </c>
      <c r="C866" t="s">
        <v>60</v>
      </c>
      <c r="D866" s="2">
        <v>43397.548587962963</v>
      </c>
      <c r="E866" t="s">
        <v>350</v>
      </c>
      <c r="H866" t="s">
        <v>5012</v>
      </c>
      <c r="J866" t="s">
        <v>5013</v>
      </c>
      <c r="L866" t="s">
        <v>5014</v>
      </c>
      <c r="M866" t="s">
        <v>180</v>
      </c>
      <c r="N866">
        <v>18017</v>
      </c>
      <c r="O866" t="s">
        <v>68</v>
      </c>
      <c r="Q866" t="s">
        <v>5015</v>
      </c>
      <c r="S866" t="s">
        <v>80</v>
      </c>
      <c r="U866" t="s">
        <v>108</v>
      </c>
      <c r="X866" t="s">
        <v>461</v>
      </c>
      <c r="Y866" t="str">
        <f>"39-9011"</f>
        <v>39-9011</v>
      </c>
      <c r="Z866" t="s">
        <v>462</v>
      </c>
      <c r="AA866">
        <v>814110</v>
      </c>
      <c r="AB866">
        <v>1</v>
      </c>
      <c r="AD866" t="s">
        <v>77</v>
      </c>
      <c r="AE866" t="s">
        <v>438</v>
      </c>
      <c r="AF866">
        <v>40</v>
      </c>
      <c r="AG866" s="3">
        <v>8.3333333333333329E-2</v>
      </c>
      <c r="AH866" s="3">
        <v>0.75</v>
      </c>
      <c r="AI866" s="5">
        <v>17000</v>
      </c>
      <c r="AM866" t="s">
        <v>80</v>
      </c>
      <c r="AO866" t="s">
        <v>173</v>
      </c>
      <c r="AR866" t="s">
        <v>80</v>
      </c>
      <c r="AT866" t="s">
        <v>80</v>
      </c>
      <c r="AW866" t="s">
        <v>71</v>
      </c>
      <c r="AX866">
        <v>48</v>
      </c>
      <c r="AY866" t="s">
        <v>5014</v>
      </c>
      <c r="AZ866" t="s">
        <v>5016</v>
      </c>
      <c r="BA866" t="s">
        <v>180</v>
      </c>
      <c r="BB866">
        <v>18017</v>
      </c>
      <c r="BC866" t="s">
        <v>83</v>
      </c>
      <c r="BD866" t="s">
        <v>5017</v>
      </c>
      <c r="BE866">
        <v>12370785</v>
      </c>
      <c r="BF866" s="1">
        <v>43265</v>
      </c>
      <c r="BG866" s="1">
        <v>43295</v>
      </c>
    </row>
    <row r="867" spans="1:59" x14ac:dyDescent="0.25">
      <c r="A867" t="s">
        <v>3340</v>
      </c>
      <c r="B867" s="1">
        <v>43431</v>
      </c>
      <c r="C867" t="s">
        <v>60</v>
      </c>
      <c r="D867" s="2">
        <v>43407.043391203704</v>
      </c>
      <c r="E867" t="s">
        <v>757</v>
      </c>
      <c r="F867" s="1">
        <v>43497</v>
      </c>
      <c r="G867" s="1">
        <v>43770</v>
      </c>
      <c r="H867" t="s">
        <v>3341</v>
      </c>
      <c r="I867" t="s">
        <v>104</v>
      </c>
      <c r="J867" t="s">
        <v>3342</v>
      </c>
      <c r="K867" t="s">
        <v>104</v>
      </c>
      <c r="L867" t="s">
        <v>2463</v>
      </c>
      <c r="M867" t="s">
        <v>879</v>
      </c>
      <c r="N867">
        <v>63366</v>
      </c>
      <c r="O867" t="s">
        <v>68</v>
      </c>
      <c r="P867" t="s">
        <v>104</v>
      </c>
      <c r="Q867" t="s">
        <v>3343</v>
      </c>
      <c r="S867" t="s">
        <v>71</v>
      </c>
      <c r="T867" t="s">
        <v>3344</v>
      </c>
      <c r="U867" t="s">
        <v>3345</v>
      </c>
      <c r="V867" t="s">
        <v>2458</v>
      </c>
      <c r="W867" t="s">
        <v>879</v>
      </c>
      <c r="X867" t="s">
        <v>754</v>
      </c>
      <c r="Y867" t="str">
        <f>"37-3011"</f>
        <v>37-3011</v>
      </c>
      <c r="Z867" t="s">
        <v>454</v>
      </c>
      <c r="AA867">
        <v>56173</v>
      </c>
      <c r="AB867">
        <v>10</v>
      </c>
      <c r="AC867">
        <v>10</v>
      </c>
      <c r="AD867" t="s">
        <v>77</v>
      </c>
      <c r="AE867" t="s">
        <v>78</v>
      </c>
      <c r="AF867">
        <v>40</v>
      </c>
      <c r="AG867" s="3">
        <v>0.25</v>
      </c>
      <c r="AH867" s="3">
        <v>0.60416666666666663</v>
      </c>
      <c r="AI867" s="4">
        <v>14.52</v>
      </c>
      <c r="AJ867">
        <v>21.78</v>
      </c>
      <c r="AK867">
        <v>0</v>
      </c>
      <c r="AL867" t="s">
        <v>79</v>
      </c>
      <c r="AM867" t="s">
        <v>80</v>
      </c>
      <c r="AO867" t="s">
        <v>81</v>
      </c>
      <c r="AP867" t="s">
        <v>69</v>
      </c>
      <c r="AQ867" t="s">
        <v>69</v>
      </c>
      <c r="AR867" t="s">
        <v>80</v>
      </c>
      <c r="AT867" t="s">
        <v>80</v>
      </c>
      <c r="AW867" t="s">
        <v>80</v>
      </c>
      <c r="AY867" t="s">
        <v>3346</v>
      </c>
      <c r="AZ867" t="s">
        <v>2465</v>
      </c>
      <c r="BA867" t="s">
        <v>879</v>
      </c>
      <c r="BB867">
        <v>63385</v>
      </c>
      <c r="BC867" t="s">
        <v>77</v>
      </c>
    </row>
    <row r="868" spans="1:59" x14ac:dyDescent="0.25">
      <c r="A868" t="s">
        <v>4681</v>
      </c>
      <c r="B868" s="1">
        <v>43440</v>
      </c>
      <c r="C868" t="s">
        <v>60</v>
      </c>
      <c r="D868" s="2">
        <v>43407.397488425922</v>
      </c>
      <c r="E868" t="s">
        <v>61</v>
      </c>
      <c r="F868" s="1">
        <v>43497</v>
      </c>
      <c r="G868" s="1">
        <v>43770</v>
      </c>
      <c r="H868" t="s">
        <v>4682</v>
      </c>
      <c r="J868" t="s">
        <v>4683</v>
      </c>
      <c r="L868" t="s">
        <v>4684</v>
      </c>
      <c r="M868" t="s">
        <v>90</v>
      </c>
      <c r="N868">
        <v>76571</v>
      </c>
      <c r="O868" t="s">
        <v>68</v>
      </c>
      <c r="Q868" t="s">
        <v>4685</v>
      </c>
      <c r="S868" t="s">
        <v>71</v>
      </c>
      <c r="T868" t="s">
        <v>663</v>
      </c>
      <c r="U868" t="s">
        <v>1003</v>
      </c>
      <c r="V868" t="s">
        <v>640</v>
      </c>
      <c r="W868" t="s">
        <v>90</v>
      </c>
      <c r="X868" t="s">
        <v>666</v>
      </c>
      <c r="Y868" t="str">
        <f>"37-3011"</f>
        <v>37-3011</v>
      </c>
      <c r="Z868" t="s">
        <v>454</v>
      </c>
      <c r="AA868">
        <v>541320</v>
      </c>
      <c r="AB868">
        <v>10</v>
      </c>
      <c r="AC868">
        <v>10</v>
      </c>
      <c r="AD868" t="s">
        <v>77</v>
      </c>
      <c r="AE868" t="s">
        <v>96</v>
      </c>
      <c r="AF868">
        <v>40</v>
      </c>
      <c r="AG868" s="3">
        <v>0.33333333333333331</v>
      </c>
      <c r="AH868" s="3">
        <v>0.70833333333333337</v>
      </c>
      <c r="AI868" s="4">
        <v>12.56</v>
      </c>
      <c r="AJ868">
        <v>18.84</v>
      </c>
      <c r="AL868" t="s">
        <v>79</v>
      </c>
      <c r="AM868" t="s">
        <v>80</v>
      </c>
      <c r="AO868" t="s">
        <v>81</v>
      </c>
      <c r="AR868" t="s">
        <v>80</v>
      </c>
      <c r="AT868" t="s">
        <v>80</v>
      </c>
      <c r="AW868" t="s">
        <v>80</v>
      </c>
      <c r="AY868" t="s">
        <v>4684</v>
      </c>
      <c r="AZ868" t="s">
        <v>4686</v>
      </c>
      <c r="BA868" t="s">
        <v>90</v>
      </c>
      <c r="BB868">
        <v>76571</v>
      </c>
      <c r="BC868" t="s">
        <v>77</v>
      </c>
    </row>
    <row r="869" spans="1:59" x14ac:dyDescent="0.25">
      <c r="A869" t="s">
        <v>4414</v>
      </c>
      <c r="B869" s="1">
        <v>43430</v>
      </c>
      <c r="C869" t="s">
        <v>60</v>
      </c>
      <c r="D869" s="2">
        <v>43404.641689814816</v>
      </c>
      <c r="E869" t="s">
        <v>85</v>
      </c>
      <c r="H869" t="s">
        <v>4415</v>
      </c>
      <c r="J869" t="s">
        <v>4416</v>
      </c>
      <c r="K869" t="s">
        <v>4417</v>
      </c>
      <c r="L869" t="s">
        <v>469</v>
      </c>
      <c r="M869" t="s">
        <v>336</v>
      </c>
      <c r="N869">
        <v>10023</v>
      </c>
      <c r="O869" t="s">
        <v>68</v>
      </c>
      <c r="Q869" t="s">
        <v>4418</v>
      </c>
      <c r="S869" t="s">
        <v>71</v>
      </c>
      <c r="T869" t="s">
        <v>4419</v>
      </c>
      <c r="U869" t="s">
        <v>4420</v>
      </c>
      <c r="V869" t="s">
        <v>151</v>
      </c>
      <c r="W869" t="s">
        <v>152</v>
      </c>
      <c r="X869" t="s">
        <v>4421</v>
      </c>
      <c r="Y869" t="str">
        <f>"13-2011"</f>
        <v>13-2011</v>
      </c>
      <c r="Z869" t="s">
        <v>4422</v>
      </c>
      <c r="AA869">
        <v>54121</v>
      </c>
      <c r="AB869">
        <v>10</v>
      </c>
      <c r="AD869" t="s">
        <v>77</v>
      </c>
      <c r="AE869" t="s">
        <v>78</v>
      </c>
      <c r="AF869">
        <v>40</v>
      </c>
      <c r="AG869" s="3">
        <v>0.33333333333333331</v>
      </c>
      <c r="AH869" s="3">
        <v>0.70833333333333337</v>
      </c>
      <c r="AI869" s="4">
        <v>48.81</v>
      </c>
      <c r="AJ869">
        <v>73.22</v>
      </c>
      <c r="AL869" t="s">
        <v>79</v>
      </c>
      <c r="AM869" t="s">
        <v>80</v>
      </c>
      <c r="AO869" t="s">
        <v>4423</v>
      </c>
      <c r="AQ869" t="s">
        <v>4424</v>
      </c>
      <c r="AR869" t="s">
        <v>80</v>
      </c>
      <c r="AT869" t="s">
        <v>80</v>
      </c>
      <c r="AW869" t="s">
        <v>71</v>
      </c>
      <c r="AX869">
        <v>24</v>
      </c>
      <c r="AY869" t="s">
        <v>469</v>
      </c>
      <c r="AZ869" t="s">
        <v>469</v>
      </c>
      <c r="BA869" t="s">
        <v>336</v>
      </c>
      <c r="BB869">
        <v>10018</v>
      </c>
      <c r="BC869" t="s">
        <v>77</v>
      </c>
    </row>
    <row r="870" spans="1:59" x14ac:dyDescent="0.25">
      <c r="A870" t="s">
        <v>6804</v>
      </c>
      <c r="B870" s="1">
        <v>43455</v>
      </c>
      <c r="C870" t="s">
        <v>60</v>
      </c>
      <c r="D870" s="2">
        <v>43407.499155092592</v>
      </c>
      <c r="E870" t="s">
        <v>61</v>
      </c>
      <c r="F870" s="1">
        <v>43497</v>
      </c>
      <c r="G870" s="1">
        <v>43770</v>
      </c>
      <c r="H870" t="s">
        <v>6768</v>
      </c>
      <c r="J870" t="s">
        <v>6769</v>
      </c>
      <c r="L870" t="s">
        <v>4946</v>
      </c>
      <c r="M870" t="s">
        <v>90</v>
      </c>
      <c r="N870">
        <v>76049</v>
      </c>
      <c r="O870" t="s">
        <v>68</v>
      </c>
      <c r="Q870" t="s">
        <v>6805</v>
      </c>
      <c r="S870" t="s">
        <v>71</v>
      </c>
      <c r="T870" t="s">
        <v>663</v>
      </c>
      <c r="U870" t="s">
        <v>664</v>
      </c>
      <c r="V870" t="s">
        <v>665</v>
      </c>
      <c r="W870" t="s">
        <v>90</v>
      </c>
      <c r="X870" t="s">
        <v>666</v>
      </c>
      <c r="Y870" t="str">
        <f>"53-7062"</f>
        <v>53-7062</v>
      </c>
      <c r="Z870" t="s">
        <v>186</v>
      </c>
      <c r="AA870">
        <v>212311</v>
      </c>
      <c r="AB870">
        <v>10</v>
      </c>
      <c r="AC870">
        <v>10</v>
      </c>
      <c r="AD870" t="s">
        <v>77</v>
      </c>
      <c r="AE870" t="s">
        <v>96</v>
      </c>
      <c r="AF870">
        <v>40</v>
      </c>
      <c r="AG870" s="3">
        <v>0.33333333333333331</v>
      </c>
      <c r="AH870" s="3">
        <v>0.70833333333333337</v>
      </c>
      <c r="AI870" s="4">
        <v>13.3</v>
      </c>
      <c r="AJ870">
        <v>19.95</v>
      </c>
      <c r="AK870">
        <v>21.75</v>
      </c>
      <c r="AL870" t="s">
        <v>79</v>
      </c>
      <c r="AM870" t="s">
        <v>80</v>
      </c>
      <c r="AO870" t="s">
        <v>81</v>
      </c>
      <c r="AR870" t="s">
        <v>80</v>
      </c>
      <c r="AT870" t="s">
        <v>80</v>
      </c>
      <c r="AW870" t="s">
        <v>71</v>
      </c>
      <c r="AX870">
        <v>1</v>
      </c>
      <c r="AY870" t="s">
        <v>4946</v>
      </c>
      <c r="AZ870" t="s">
        <v>6741</v>
      </c>
      <c r="BA870" t="s">
        <v>90</v>
      </c>
      <c r="BB870">
        <v>76048</v>
      </c>
      <c r="BC870" t="s">
        <v>83</v>
      </c>
    </row>
    <row r="871" spans="1:59" x14ac:dyDescent="0.25">
      <c r="A871" t="s">
        <v>7869</v>
      </c>
      <c r="B871" s="1">
        <v>43432</v>
      </c>
      <c r="C871" t="s">
        <v>60</v>
      </c>
      <c r="D871" s="2">
        <v>43397.584270833337</v>
      </c>
      <c r="E871" t="s">
        <v>115</v>
      </c>
      <c r="H871" t="s">
        <v>1925</v>
      </c>
      <c r="I871" t="s">
        <v>1926</v>
      </c>
      <c r="J871" t="s">
        <v>1927</v>
      </c>
      <c r="L871" t="s">
        <v>1928</v>
      </c>
      <c r="M871" t="s">
        <v>99</v>
      </c>
      <c r="N871" t="s">
        <v>1929</v>
      </c>
      <c r="O871" t="s">
        <v>68</v>
      </c>
      <c r="P871" t="s">
        <v>69</v>
      </c>
      <c r="Q871" t="s">
        <v>1930</v>
      </c>
      <c r="S871" t="s">
        <v>80</v>
      </c>
      <c r="U871" t="s">
        <v>108</v>
      </c>
      <c r="X871" t="s">
        <v>7870</v>
      </c>
      <c r="Y871" t="str">
        <f>"37-2011"</f>
        <v>37-2011</v>
      </c>
      <c r="Z871" t="s">
        <v>1297</v>
      </c>
      <c r="AA871">
        <v>333132</v>
      </c>
      <c r="AB871">
        <v>12</v>
      </c>
      <c r="AD871" t="s">
        <v>77</v>
      </c>
      <c r="AE871" t="s">
        <v>96</v>
      </c>
      <c r="AF871">
        <v>40</v>
      </c>
      <c r="AG871" s="3">
        <v>0.25</v>
      </c>
      <c r="AH871" s="3">
        <v>0.75</v>
      </c>
      <c r="AI871" s="4">
        <v>9.58</v>
      </c>
      <c r="AJ871">
        <v>14.37</v>
      </c>
      <c r="AM871" t="s">
        <v>80</v>
      </c>
      <c r="AO871" t="s">
        <v>81</v>
      </c>
      <c r="AR871" t="s">
        <v>80</v>
      </c>
      <c r="AT871" t="s">
        <v>80</v>
      </c>
      <c r="AW871" t="s">
        <v>80</v>
      </c>
      <c r="AY871" t="s">
        <v>1928</v>
      </c>
      <c r="AZ871" t="s">
        <v>1931</v>
      </c>
      <c r="BA871" t="s">
        <v>99</v>
      </c>
      <c r="BB871" t="s">
        <v>1929</v>
      </c>
      <c r="BC871" t="s">
        <v>77</v>
      </c>
    </row>
    <row r="872" spans="1:59" x14ac:dyDescent="0.25">
      <c r="A872" t="s">
        <v>4346</v>
      </c>
      <c r="B872" s="1">
        <v>43430</v>
      </c>
      <c r="C872" t="s">
        <v>60</v>
      </c>
      <c r="D872" s="2">
        <v>43407.043275462966</v>
      </c>
      <c r="E872" t="s">
        <v>61</v>
      </c>
      <c r="F872" s="1">
        <v>43497</v>
      </c>
      <c r="G872" s="1">
        <v>43784</v>
      </c>
      <c r="H872" t="s">
        <v>4347</v>
      </c>
      <c r="J872" t="s">
        <v>4348</v>
      </c>
      <c r="L872" t="s">
        <v>4349</v>
      </c>
      <c r="M872" t="s">
        <v>99</v>
      </c>
      <c r="N872">
        <v>70774</v>
      </c>
      <c r="O872" t="s">
        <v>68</v>
      </c>
      <c r="Q872" t="s">
        <v>4350</v>
      </c>
      <c r="S872" t="s">
        <v>71</v>
      </c>
      <c r="T872" t="s">
        <v>1968</v>
      </c>
      <c r="U872" t="s">
        <v>1969</v>
      </c>
      <c r="V872" t="s">
        <v>1970</v>
      </c>
      <c r="W872" t="s">
        <v>99</v>
      </c>
      <c r="X872" t="s">
        <v>804</v>
      </c>
      <c r="Y872" t="str">
        <f>"37-3011"</f>
        <v>37-3011</v>
      </c>
      <c r="Z872" t="s">
        <v>454</v>
      </c>
      <c r="AA872">
        <v>561730</v>
      </c>
      <c r="AB872">
        <v>22</v>
      </c>
      <c r="AC872">
        <v>22</v>
      </c>
      <c r="AD872" t="s">
        <v>77</v>
      </c>
      <c r="AE872" t="s">
        <v>96</v>
      </c>
      <c r="AF872">
        <v>35</v>
      </c>
      <c r="AG872" s="3">
        <v>0.27083333333333331</v>
      </c>
      <c r="AH872" s="3">
        <v>0.625</v>
      </c>
      <c r="AI872" s="4">
        <v>13.42</v>
      </c>
      <c r="AJ872">
        <v>20.13</v>
      </c>
      <c r="AL872" t="s">
        <v>79</v>
      </c>
      <c r="AM872" t="s">
        <v>80</v>
      </c>
      <c r="AO872" t="s">
        <v>81</v>
      </c>
      <c r="AR872" t="s">
        <v>80</v>
      </c>
      <c r="AT872" t="s">
        <v>80</v>
      </c>
      <c r="AW872" t="s">
        <v>71</v>
      </c>
      <c r="AX872">
        <v>1</v>
      </c>
      <c r="AY872" t="s">
        <v>4349</v>
      </c>
      <c r="AZ872" t="s">
        <v>3374</v>
      </c>
      <c r="BA872" t="s">
        <v>99</v>
      </c>
      <c r="BB872">
        <v>70774</v>
      </c>
      <c r="BC872" t="s">
        <v>77</v>
      </c>
    </row>
    <row r="873" spans="1:59" x14ac:dyDescent="0.25">
      <c r="A873" t="s">
        <v>3566</v>
      </c>
      <c r="B873" s="1">
        <v>43452</v>
      </c>
      <c r="C873" t="s">
        <v>60</v>
      </c>
      <c r="D873" s="2">
        <v>43397.681990740741</v>
      </c>
      <c r="E873" t="s">
        <v>115</v>
      </c>
      <c r="H873" t="s">
        <v>1925</v>
      </c>
      <c r="I873" t="s">
        <v>1926</v>
      </c>
      <c r="J873" t="s">
        <v>1927</v>
      </c>
      <c r="L873" t="s">
        <v>1928</v>
      </c>
      <c r="M873" t="s">
        <v>99</v>
      </c>
      <c r="N873" t="s">
        <v>1929</v>
      </c>
      <c r="O873" t="s">
        <v>68</v>
      </c>
      <c r="Q873" t="s">
        <v>1930</v>
      </c>
      <c r="S873" t="s">
        <v>80</v>
      </c>
      <c r="U873" t="s">
        <v>108</v>
      </c>
      <c r="X873" t="s">
        <v>3567</v>
      </c>
      <c r="Y873" t="str">
        <f>"35-1011"</f>
        <v>35-1011</v>
      </c>
      <c r="Z873" t="s">
        <v>110</v>
      </c>
      <c r="AA873">
        <v>333132</v>
      </c>
      <c r="AB873">
        <v>6</v>
      </c>
      <c r="AD873" t="s">
        <v>77</v>
      </c>
      <c r="AE873" t="s">
        <v>96</v>
      </c>
      <c r="AF873">
        <v>40</v>
      </c>
      <c r="AG873" s="3">
        <v>0.25</v>
      </c>
      <c r="AH873" s="3">
        <v>0.75</v>
      </c>
      <c r="AI873" s="4">
        <v>17.95</v>
      </c>
      <c r="AJ873">
        <v>26.93</v>
      </c>
      <c r="AM873" t="s">
        <v>71</v>
      </c>
      <c r="AN873">
        <v>5</v>
      </c>
      <c r="AO873" t="s">
        <v>81</v>
      </c>
      <c r="AR873" t="s">
        <v>80</v>
      </c>
      <c r="AT873" t="s">
        <v>80</v>
      </c>
      <c r="AW873" t="s">
        <v>80</v>
      </c>
      <c r="AY873" t="s">
        <v>1928</v>
      </c>
      <c r="AZ873" t="s">
        <v>1931</v>
      </c>
      <c r="BA873" t="s">
        <v>99</v>
      </c>
      <c r="BB873" t="s">
        <v>1929</v>
      </c>
      <c r="BC873" t="s">
        <v>77</v>
      </c>
      <c r="BD873" t="s">
        <v>1932</v>
      </c>
      <c r="BE873">
        <v>792735</v>
      </c>
      <c r="BF873" s="1">
        <v>43210</v>
      </c>
      <c r="BG873" s="1">
        <v>43252</v>
      </c>
    </row>
    <row r="874" spans="1:59" x14ac:dyDescent="0.25">
      <c r="A874" t="s">
        <v>5438</v>
      </c>
      <c r="B874" s="1">
        <v>43430</v>
      </c>
      <c r="C874" t="s">
        <v>60</v>
      </c>
      <c r="D874" s="2">
        <v>43407.438298611109</v>
      </c>
      <c r="E874" t="s">
        <v>85</v>
      </c>
      <c r="H874" t="s">
        <v>5439</v>
      </c>
      <c r="I874" t="s">
        <v>69</v>
      </c>
      <c r="J874" t="s">
        <v>5440</v>
      </c>
      <c r="L874" t="s">
        <v>3719</v>
      </c>
      <c r="M874" t="s">
        <v>90</v>
      </c>
      <c r="N874">
        <v>78621</v>
      </c>
      <c r="O874" t="s">
        <v>68</v>
      </c>
      <c r="Q874" t="s">
        <v>5441</v>
      </c>
      <c r="S874" t="s">
        <v>71</v>
      </c>
      <c r="T874" t="s">
        <v>663</v>
      </c>
      <c r="U874" t="s">
        <v>664</v>
      </c>
      <c r="V874" t="s">
        <v>665</v>
      </c>
      <c r="W874" t="s">
        <v>90</v>
      </c>
      <c r="X874" t="s">
        <v>5442</v>
      </c>
      <c r="Y874" t="str">
        <f>"37-3011"</f>
        <v>37-3011</v>
      </c>
      <c r="Z874" t="s">
        <v>454</v>
      </c>
      <c r="AA874">
        <v>561730</v>
      </c>
      <c r="AB874">
        <v>5</v>
      </c>
      <c r="AD874" t="s">
        <v>77</v>
      </c>
      <c r="AE874" t="s">
        <v>96</v>
      </c>
      <c r="AF874">
        <v>40</v>
      </c>
      <c r="AG874" s="3">
        <v>0.3125</v>
      </c>
      <c r="AH874" s="3">
        <v>0.66666666666666663</v>
      </c>
      <c r="AI874" s="4">
        <v>13.91</v>
      </c>
      <c r="AJ874">
        <v>20.87</v>
      </c>
      <c r="AL874" t="s">
        <v>79</v>
      </c>
      <c r="AM874" t="s">
        <v>80</v>
      </c>
      <c r="AO874" t="s">
        <v>81</v>
      </c>
      <c r="AR874" t="s">
        <v>80</v>
      </c>
      <c r="AT874" t="s">
        <v>80</v>
      </c>
      <c r="AW874" t="s">
        <v>80</v>
      </c>
      <c r="AY874" t="s">
        <v>3719</v>
      </c>
      <c r="AZ874" t="s">
        <v>3721</v>
      </c>
      <c r="BA874" t="s">
        <v>90</v>
      </c>
      <c r="BB874">
        <v>78621</v>
      </c>
      <c r="BC874" t="s">
        <v>77</v>
      </c>
    </row>
    <row r="875" spans="1:59" x14ac:dyDescent="0.25">
      <c r="A875" t="s">
        <v>541</v>
      </c>
      <c r="B875" s="1">
        <v>43405</v>
      </c>
      <c r="C875" t="s">
        <v>60</v>
      </c>
      <c r="D875" s="2">
        <v>43397.880486111113</v>
      </c>
      <c r="E875" t="s">
        <v>350</v>
      </c>
      <c r="H875" t="s">
        <v>542</v>
      </c>
      <c r="J875" t="s">
        <v>543</v>
      </c>
      <c r="L875" t="s">
        <v>544</v>
      </c>
      <c r="M875" t="s">
        <v>545</v>
      </c>
      <c r="N875">
        <v>59716</v>
      </c>
      <c r="O875" t="s">
        <v>68</v>
      </c>
      <c r="Q875" t="s">
        <v>546</v>
      </c>
      <c r="S875" t="s">
        <v>80</v>
      </c>
      <c r="U875" t="s">
        <v>108</v>
      </c>
      <c r="X875" t="s">
        <v>547</v>
      </c>
      <c r="Y875" t="str">
        <f>"35-2021"</f>
        <v>35-2021</v>
      </c>
      <c r="Z875" t="s">
        <v>548</v>
      </c>
      <c r="AA875">
        <v>722515</v>
      </c>
      <c r="AB875">
        <v>1</v>
      </c>
      <c r="AD875" t="s">
        <v>77</v>
      </c>
      <c r="AE875" t="s">
        <v>78</v>
      </c>
      <c r="AF875">
        <v>40</v>
      </c>
      <c r="AG875" s="3">
        <v>0.25</v>
      </c>
      <c r="AH875" s="3">
        <v>0.91666666666666663</v>
      </c>
      <c r="AI875" s="5">
        <v>15</v>
      </c>
      <c r="AJ875">
        <v>22.5</v>
      </c>
      <c r="AM875" t="s">
        <v>80</v>
      </c>
      <c r="AO875" t="s">
        <v>81</v>
      </c>
      <c r="AR875" t="s">
        <v>80</v>
      </c>
      <c r="AT875" t="s">
        <v>80</v>
      </c>
      <c r="AW875" t="s">
        <v>80</v>
      </c>
      <c r="AY875" t="s">
        <v>549</v>
      </c>
      <c r="AZ875" t="s">
        <v>550</v>
      </c>
      <c r="BA875" t="s">
        <v>545</v>
      </c>
      <c r="BB875">
        <v>59716</v>
      </c>
      <c r="BC875" t="s">
        <v>83</v>
      </c>
    </row>
    <row r="876" spans="1:59" x14ac:dyDescent="0.25">
      <c r="A876" t="s">
        <v>2557</v>
      </c>
      <c r="B876" s="1">
        <v>43452</v>
      </c>
      <c r="C876" t="s">
        <v>60</v>
      </c>
      <c r="D876" s="2">
        <v>43435.003877314812</v>
      </c>
      <c r="E876" t="s">
        <v>85</v>
      </c>
      <c r="H876" t="s">
        <v>2558</v>
      </c>
      <c r="I876" t="s">
        <v>2559</v>
      </c>
      <c r="J876" t="s">
        <v>2560</v>
      </c>
      <c r="K876" t="s">
        <v>2561</v>
      </c>
      <c r="L876" t="s">
        <v>2562</v>
      </c>
      <c r="M876" t="s">
        <v>99</v>
      </c>
      <c r="N876">
        <v>70706</v>
      </c>
      <c r="O876" t="s">
        <v>68</v>
      </c>
      <c r="Q876" t="s">
        <v>2563</v>
      </c>
      <c r="S876" t="s">
        <v>71</v>
      </c>
      <c r="T876" t="s">
        <v>793</v>
      </c>
      <c r="U876" t="s">
        <v>868</v>
      </c>
      <c r="V876" t="s">
        <v>184</v>
      </c>
      <c r="W876" t="s">
        <v>90</v>
      </c>
      <c r="X876" t="s">
        <v>754</v>
      </c>
      <c r="Y876" t="str">
        <f>"37-3011"</f>
        <v>37-3011</v>
      </c>
      <c r="Z876" t="s">
        <v>454</v>
      </c>
      <c r="AA876">
        <v>561730</v>
      </c>
      <c r="AB876">
        <v>10</v>
      </c>
      <c r="AD876" t="s">
        <v>77</v>
      </c>
      <c r="AE876" t="s">
        <v>96</v>
      </c>
      <c r="AF876">
        <v>40</v>
      </c>
      <c r="AG876" s="3">
        <v>0.29166666666666669</v>
      </c>
      <c r="AH876" s="3">
        <v>0.70833333333333337</v>
      </c>
      <c r="AI876" s="4">
        <v>14.19</v>
      </c>
      <c r="AJ876">
        <v>21.29</v>
      </c>
      <c r="AL876" t="s">
        <v>79</v>
      </c>
      <c r="AM876" t="s">
        <v>80</v>
      </c>
      <c r="AO876" t="s">
        <v>81</v>
      </c>
      <c r="AR876" t="s">
        <v>80</v>
      </c>
      <c r="AT876" t="s">
        <v>80</v>
      </c>
      <c r="AW876" t="s">
        <v>80</v>
      </c>
      <c r="AY876" t="s">
        <v>2562</v>
      </c>
      <c r="AZ876" t="s">
        <v>2564</v>
      </c>
      <c r="BA876" t="s">
        <v>99</v>
      </c>
      <c r="BB876">
        <v>70726</v>
      </c>
      <c r="BC876" t="s">
        <v>77</v>
      </c>
    </row>
    <row r="877" spans="1:59" x14ac:dyDescent="0.25">
      <c r="A877" t="s">
        <v>7801</v>
      </c>
      <c r="B877" s="1">
        <v>43412</v>
      </c>
      <c r="C877" t="s">
        <v>60</v>
      </c>
      <c r="D877" s="2">
        <v>43403.494259259256</v>
      </c>
      <c r="E877" t="s">
        <v>350</v>
      </c>
      <c r="H877" t="s">
        <v>7802</v>
      </c>
      <c r="I877" t="s">
        <v>7803</v>
      </c>
      <c r="J877" t="s">
        <v>7804</v>
      </c>
      <c r="L877" t="s">
        <v>4921</v>
      </c>
      <c r="M877" t="s">
        <v>409</v>
      </c>
      <c r="N877">
        <v>35640</v>
      </c>
      <c r="O877" t="s">
        <v>68</v>
      </c>
      <c r="Q877" t="s">
        <v>7805</v>
      </c>
      <c r="S877" t="s">
        <v>80</v>
      </c>
      <c r="U877" t="s">
        <v>108</v>
      </c>
      <c r="X877" t="s">
        <v>7806</v>
      </c>
      <c r="Y877" t="str">
        <f>"39-2011"</f>
        <v>39-2011</v>
      </c>
      <c r="Z877" t="s">
        <v>2960</v>
      </c>
      <c r="AA877">
        <v>112920</v>
      </c>
      <c r="AB877">
        <v>1</v>
      </c>
      <c r="AD877" t="s">
        <v>77</v>
      </c>
      <c r="AE877" t="s">
        <v>78</v>
      </c>
      <c r="AF877">
        <v>13</v>
      </c>
      <c r="AG877" s="3">
        <v>0.29166666666666669</v>
      </c>
      <c r="AH877" s="3">
        <v>0.66666666666666663</v>
      </c>
      <c r="AI877" s="5">
        <v>13</v>
      </c>
      <c r="AJ877">
        <v>20</v>
      </c>
      <c r="AK877">
        <v>20</v>
      </c>
      <c r="AM877" t="s">
        <v>80</v>
      </c>
      <c r="AO877" t="s">
        <v>81</v>
      </c>
      <c r="AP877" t="s">
        <v>104</v>
      </c>
      <c r="AQ877" t="s">
        <v>104</v>
      </c>
      <c r="AR877" t="s">
        <v>80</v>
      </c>
      <c r="AT877" t="s">
        <v>80</v>
      </c>
      <c r="AW877" t="s">
        <v>71</v>
      </c>
      <c r="AX877">
        <v>24</v>
      </c>
      <c r="AY877" t="s">
        <v>4924</v>
      </c>
      <c r="AZ877" t="s">
        <v>7807</v>
      </c>
      <c r="BA877" t="s">
        <v>409</v>
      </c>
      <c r="BB877">
        <v>35640</v>
      </c>
      <c r="BC877" t="s">
        <v>83</v>
      </c>
    </row>
    <row r="878" spans="1:59" x14ac:dyDescent="0.25">
      <c r="A878" t="s">
        <v>4943</v>
      </c>
      <c r="B878" s="1">
        <v>43455</v>
      </c>
      <c r="C878" t="s">
        <v>60</v>
      </c>
      <c r="D878" s="2">
        <v>43407.441562499997</v>
      </c>
      <c r="E878" t="s">
        <v>115</v>
      </c>
      <c r="H878" t="s">
        <v>4944</v>
      </c>
      <c r="I878" t="s">
        <v>69</v>
      </c>
      <c r="J878" t="s">
        <v>4945</v>
      </c>
      <c r="L878" t="s">
        <v>4946</v>
      </c>
      <c r="M878" t="s">
        <v>90</v>
      </c>
      <c r="N878">
        <v>76048</v>
      </c>
      <c r="O878" t="s">
        <v>68</v>
      </c>
      <c r="Q878" t="s">
        <v>4947</v>
      </c>
      <c r="S878" t="s">
        <v>71</v>
      </c>
      <c r="T878" t="s">
        <v>663</v>
      </c>
      <c r="U878" t="s">
        <v>664</v>
      </c>
      <c r="V878" t="s">
        <v>665</v>
      </c>
      <c r="W878" t="s">
        <v>90</v>
      </c>
      <c r="X878" t="s">
        <v>666</v>
      </c>
      <c r="Y878" t="str">
        <f>"47-5051"</f>
        <v>47-5051</v>
      </c>
      <c r="Z878" t="s">
        <v>667</v>
      </c>
      <c r="AA878">
        <v>212311</v>
      </c>
      <c r="AB878">
        <v>40</v>
      </c>
      <c r="AD878" t="s">
        <v>77</v>
      </c>
      <c r="AE878" t="s">
        <v>96</v>
      </c>
      <c r="AF878">
        <v>40</v>
      </c>
      <c r="AG878" s="3">
        <v>0.33333333333333331</v>
      </c>
      <c r="AH878" s="3">
        <v>0.70833333333333337</v>
      </c>
      <c r="AI878" s="4">
        <v>15.19</v>
      </c>
      <c r="AJ878">
        <v>22.79</v>
      </c>
      <c r="AL878" t="s">
        <v>79</v>
      </c>
      <c r="AM878" t="s">
        <v>80</v>
      </c>
      <c r="AO878" t="s">
        <v>81</v>
      </c>
      <c r="AR878" t="s">
        <v>80</v>
      </c>
      <c r="AT878" t="s">
        <v>80</v>
      </c>
      <c r="AW878" t="s">
        <v>80</v>
      </c>
      <c r="AY878" t="s">
        <v>668</v>
      </c>
      <c r="AZ878" t="s">
        <v>4948</v>
      </c>
      <c r="BA878" t="s">
        <v>90</v>
      </c>
      <c r="BB878">
        <v>79533</v>
      </c>
      <c r="BC878" t="s">
        <v>83</v>
      </c>
    </row>
    <row r="879" spans="1:59" x14ac:dyDescent="0.25">
      <c r="A879" t="s">
        <v>7952</v>
      </c>
      <c r="B879" s="1">
        <v>43432</v>
      </c>
      <c r="C879" t="s">
        <v>60</v>
      </c>
      <c r="D879" s="2">
        <v>43402.677187499998</v>
      </c>
      <c r="E879" t="s">
        <v>85</v>
      </c>
      <c r="H879" t="s">
        <v>4415</v>
      </c>
      <c r="J879" t="s">
        <v>4416</v>
      </c>
      <c r="K879" t="s">
        <v>4417</v>
      </c>
      <c r="L879" t="s">
        <v>469</v>
      </c>
      <c r="M879" t="s">
        <v>336</v>
      </c>
      <c r="N879">
        <v>10023</v>
      </c>
      <c r="O879" t="s">
        <v>68</v>
      </c>
      <c r="Q879" t="s">
        <v>4418</v>
      </c>
      <c r="S879" t="s">
        <v>71</v>
      </c>
      <c r="T879" t="s">
        <v>4419</v>
      </c>
      <c r="U879" t="s">
        <v>4420</v>
      </c>
      <c r="V879" t="s">
        <v>151</v>
      </c>
      <c r="W879" t="s">
        <v>152</v>
      </c>
      <c r="X879" t="s">
        <v>4421</v>
      </c>
      <c r="Y879" t="str">
        <f>"13-2011"</f>
        <v>13-2011</v>
      </c>
      <c r="Z879" t="s">
        <v>4422</v>
      </c>
      <c r="AA879">
        <v>54121</v>
      </c>
      <c r="AB879">
        <v>4</v>
      </c>
      <c r="AD879" t="s">
        <v>77</v>
      </c>
      <c r="AE879" t="s">
        <v>96</v>
      </c>
      <c r="AF879">
        <v>40</v>
      </c>
      <c r="AG879" s="3">
        <v>0.33333333333333331</v>
      </c>
      <c r="AH879" t="s">
        <v>7953</v>
      </c>
      <c r="AI879" s="4">
        <v>38.57</v>
      </c>
      <c r="AJ879">
        <v>57.86</v>
      </c>
      <c r="AL879" t="s">
        <v>79</v>
      </c>
      <c r="AM879" t="s">
        <v>80</v>
      </c>
      <c r="AO879" t="s">
        <v>4423</v>
      </c>
      <c r="AQ879" t="s">
        <v>4424</v>
      </c>
      <c r="AR879" t="s">
        <v>80</v>
      </c>
      <c r="AT879" t="s">
        <v>80</v>
      </c>
      <c r="AW879" t="s">
        <v>71</v>
      </c>
      <c r="AX879">
        <v>24</v>
      </c>
      <c r="AY879" t="s">
        <v>3639</v>
      </c>
      <c r="AZ879" t="s">
        <v>187</v>
      </c>
      <c r="BA879" t="s">
        <v>180</v>
      </c>
      <c r="BB879">
        <v>19462</v>
      </c>
      <c r="BC879" t="s">
        <v>83</v>
      </c>
    </row>
    <row r="880" spans="1:59" x14ac:dyDescent="0.25">
      <c r="A880" t="s">
        <v>2124</v>
      </c>
      <c r="B880" s="1">
        <v>43432</v>
      </c>
      <c r="C880" t="s">
        <v>60</v>
      </c>
      <c r="D880" s="2">
        <v>43403.001597222225</v>
      </c>
      <c r="E880" t="s">
        <v>61</v>
      </c>
      <c r="F880" s="1">
        <v>43493</v>
      </c>
      <c r="G880" s="1">
        <v>43797</v>
      </c>
      <c r="H880" t="s">
        <v>2125</v>
      </c>
      <c r="I880" t="s">
        <v>2126</v>
      </c>
      <c r="J880" t="s">
        <v>2127</v>
      </c>
      <c r="L880" t="s">
        <v>2128</v>
      </c>
      <c r="M880" t="s">
        <v>479</v>
      </c>
      <c r="N880">
        <v>44256</v>
      </c>
      <c r="O880" t="s">
        <v>68</v>
      </c>
      <c r="Q880" t="s">
        <v>2129</v>
      </c>
      <c r="S880" t="s">
        <v>71</v>
      </c>
      <c r="T880" t="s">
        <v>770</v>
      </c>
      <c r="U880" t="s">
        <v>771</v>
      </c>
      <c r="V880" t="s">
        <v>1189</v>
      </c>
      <c r="W880" t="s">
        <v>773</v>
      </c>
      <c r="X880" t="s">
        <v>754</v>
      </c>
      <c r="Y880" t="str">
        <f>"37-3011"</f>
        <v>37-3011</v>
      </c>
      <c r="Z880" t="s">
        <v>454</v>
      </c>
      <c r="AA880">
        <v>561730</v>
      </c>
      <c r="AB880">
        <v>24</v>
      </c>
      <c r="AC880">
        <v>24</v>
      </c>
      <c r="AD880" t="s">
        <v>77</v>
      </c>
      <c r="AE880" t="s">
        <v>78</v>
      </c>
      <c r="AF880">
        <v>40</v>
      </c>
      <c r="AG880" s="3">
        <v>0.3125</v>
      </c>
      <c r="AH880" s="3">
        <v>0.66666666666666663</v>
      </c>
      <c r="AI880" s="4">
        <v>13.7</v>
      </c>
      <c r="AJ880">
        <v>20.55</v>
      </c>
      <c r="AL880" t="s">
        <v>79</v>
      </c>
      <c r="AM880" t="s">
        <v>80</v>
      </c>
      <c r="AO880" t="s">
        <v>81</v>
      </c>
      <c r="AP880" t="s">
        <v>104</v>
      </c>
      <c r="AQ880" t="s">
        <v>104</v>
      </c>
      <c r="AR880" t="s">
        <v>80</v>
      </c>
      <c r="AT880" t="s">
        <v>80</v>
      </c>
      <c r="AW880" t="s">
        <v>80</v>
      </c>
      <c r="AY880" t="s">
        <v>2128</v>
      </c>
      <c r="AZ880" t="s">
        <v>2128</v>
      </c>
      <c r="BA880" t="s">
        <v>479</v>
      </c>
      <c r="BB880">
        <v>44256</v>
      </c>
      <c r="BC880" t="s">
        <v>77</v>
      </c>
    </row>
    <row r="881" spans="1:55" x14ac:dyDescent="0.25">
      <c r="A881" t="s">
        <v>4372</v>
      </c>
      <c r="B881" s="1">
        <v>43434</v>
      </c>
      <c r="C881" t="s">
        <v>60</v>
      </c>
      <c r="D881" s="2">
        <v>43407.051620370374</v>
      </c>
      <c r="E881" t="s">
        <v>61</v>
      </c>
      <c r="F881" s="1">
        <v>43497</v>
      </c>
      <c r="G881" s="1">
        <v>43770</v>
      </c>
      <c r="H881" t="s">
        <v>4373</v>
      </c>
      <c r="J881" t="s">
        <v>4374</v>
      </c>
      <c r="L881" t="s">
        <v>665</v>
      </c>
      <c r="M881" t="s">
        <v>90</v>
      </c>
      <c r="N881">
        <v>78729</v>
      </c>
      <c r="O881" t="s">
        <v>68</v>
      </c>
      <c r="Q881" t="s">
        <v>4375</v>
      </c>
      <c r="S881" t="s">
        <v>71</v>
      </c>
      <c r="T881" t="s">
        <v>663</v>
      </c>
      <c r="U881" t="s">
        <v>1003</v>
      </c>
      <c r="V881" t="s">
        <v>640</v>
      </c>
      <c r="W881" t="s">
        <v>90</v>
      </c>
      <c r="X881" t="s">
        <v>666</v>
      </c>
      <c r="Y881" t="str">
        <f>"37-3011"</f>
        <v>37-3011</v>
      </c>
      <c r="Z881" t="s">
        <v>454</v>
      </c>
      <c r="AA881">
        <v>561730</v>
      </c>
      <c r="AB881">
        <v>40</v>
      </c>
      <c r="AC881">
        <v>40</v>
      </c>
      <c r="AD881" t="s">
        <v>77</v>
      </c>
      <c r="AE881" t="s">
        <v>96</v>
      </c>
      <c r="AF881">
        <v>40</v>
      </c>
      <c r="AG881" s="3">
        <v>0.33333333333333331</v>
      </c>
      <c r="AH881" s="3">
        <v>0.70833333333333337</v>
      </c>
      <c r="AI881" s="4">
        <v>13.91</v>
      </c>
      <c r="AJ881">
        <v>20.87</v>
      </c>
      <c r="AL881" t="s">
        <v>79</v>
      </c>
      <c r="AM881" t="s">
        <v>80</v>
      </c>
      <c r="AO881" t="s">
        <v>81</v>
      </c>
      <c r="AR881" t="s">
        <v>80</v>
      </c>
      <c r="AT881" t="s">
        <v>80</v>
      </c>
      <c r="AW881" t="s">
        <v>71</v>
      </c>
      <c r="AX881">
        <v>3</v>
      </c>
      <c r="AY881" t="s">
        <v>665</v>
      </c>
      <c r="AZ881" t="s">
        <v>4376</v>
      </c>
      <c r="BA881" t="s">
        <v>90</v>
      </c>
      <c r="BB881">
        <v>78729</v>
      </c>
      <c r="BC881" t="s">
        <v>77</v>
      </c>
    </row>
    <row r="882" spans="1:55" x14ac:dyDescent="0.25">
      <c r="A882" t="s">
        <v>1345</v>
      </c>
      <c r="B882" s="1">
        <v>43453</v>
      </c>
      <c r="C882" t="s">
        <v>60</v>
      </c>
      <c r="D882" s="2">
        <v>43410.912210648145</v>
      </c>
      <c r="E882" t="s">
        <v>115</v>
      </c>
      <c r="H882" t="s">
        <v>1346</v>
      </c>
      <c r="J882" t="s">
        <v>1347</v>
      </c>
      <c r="L882" t="s">
        <v>1348</v>
      </c>
      <c r="M882" t="s">
        <v>90</v>
      </c>
      <c r="N882">
        <v>76578</v>
      </c>
      <c r="O882" t="s">
        <v>68</v>
      </c>
      <c r="Q882" t="s">
        <v>1349</v>
      </c>
      <c r="S882" t="s">
        <v>80</v>
      </c>
      <c r="U882" t="s">
        <v>108</v>
      </c>
      <c r="X882" t="s">
        <v>1350</v>
      </c>
      <c r="Y882" t="str">
        <f>"47-4031"</f>
        <v>47-4031</v>
      </c>
      <c r="Z882" t="s">
        <v>1351</v>
      </c>
      <c r="AA882">
        <v>532490</v>
      </c>
      <c r="AB882">
        <v>25</v>
      </c>
      <c r="AD882" t="s">
        <v>77</v>
      </c>
      <c r="AE882" t="s">
        <v>96</v>
      </c>
      <c r="AF882">
        <v>40</v>
      </c>
      <c r="AG882" s="3">
        <v>0.29166666666666669</v>
      </c>
      <c r="AH882" s="3">
        <v>0.66666666666666663</v>
      </c>
      <c r="AI882" s="4">
        <v>13.76</v>
      </c>
      <c r="AJ882">
        <v>20.64</v>
      </c>
      <c r="AL882" t="s">
        <v>79</v>
      </c>
      <c r="AM882" t="s">
        <v>80</v>
      </c>
      <c r="AO882" t="s">
        <v>81</v>
      </c>
      <c r="AR882" t="s">
        <v>80</v>
      </c>
      <c r="AT882" t="s">
        <v>80</v>
      </c>
      <c r="AW882" t="s">
        <v>71</v>
      </c>
      <c r="AX882">
        <v>3</v>
      </c>
      <c r="AY882" t="s">
        <v>1352</v>
      </c>
      <c r="AZ882" t="s">
        <v>703</v>
      </c>
      <c r="BA882" t="s">
        <v>90</v>
      </c>
      <c r="BB882">
        <v>76578</v>
      </c>
      <c r="BC882" t="s">
        <v>77</v>
      </c>
    </row>
    <row r="883" spans="1:55" x14ac:dyDescent="0.25">
      <c r="A883" t="s">
        <v>3354</v>
      </c>
      <c r="B883" s="1">
        <v>43460</v>
      </c>
      <c r="C883" t="s">
        <v>60</v>
      </c>
      <c r="D883" s="2">
        <v>43407.327476851853</v>
      </c>
      <c r="E883" t="s">
        <v>85</v>
      </c>
      <c r="H883" t="s">
        <v>3355</v>
      </c>
      <c r="J883" t="s">
        <v>3356</v>
      </c>
      <c r="L883" t="s">
        <v>3357</v>
      </c>
      <c r="M883" t="s">
        <v>180</v>
      </c>
      <c r="N883">
        <v>19462</v>
      </c>
      <c r="O883" t="s">
        <v>68</v>
      </c>
      <c r="Q883" t="s">
        <v>3358</v>
      </c>
      <c r="S883" t="s">
        <v>71</v>
      </c>
      <c r="T883" t="s">
        <v>899</v>
      </c>
      <c r="U883" t="s">
        <v>3359</v>
      </c>
      <c r="V883" t="s">
        <v>3360</v>
      </c>
      <c r="W883" t="s">
        <v>336</v>
      </c>
      <c r="X883" t="s">
        <v>754</v>
      </c>
      <c r="Y883" t="str">
        <f>"37-3011"</f>
        <v>37-3011</v>
      </c>
      <c r="Z883" t="s">
        <v>454</v>
      </c>
      <c r="AA883">
        <v>561730</v>
      </c>
      <c r="AB883">
        <v>16</v>
      </c>
      <c r="AD883" t="s">
        <v>77</v>
      </c>
      <c r="AE883" t="s">
        <v>78</v>
      </c>
      <c r="AF883">
        <v>40</v>
      </c>
      <c r="AG883" s="3">
        <v>0.29166666666666669</v>
      </c>
      <c r="AH883" s="3">
        <v>0.64583333333333337</v>
      </c>
      <c r="AI883" s="4">
        <v>13.31</v>
      </c>
      <c r="AJ883">
        <v>19.97</v>
      </c>
      <c r="AL883" t="s">
        <v>79</v>
      </c>
      <c r="AM883" t="s">
        <v>80</v>
      </c>
      <c r="AO883" t="s">
        <v>81</v>
      </c>
      <c r="AR883" t="s">
        <v>80</v>
      </c>
      <c r="AT883" t="s">
        <v>80</v>
      </c>
      <c r="AW883" t="s">
        <v>80</v>
      </c>
      <c r="AY883" t="s">
        <v>331</v>
      </c>
      <c r="AZ883" t="s">
        <v>278</v>
      </c>
      <c r="BA883" t="s">
        <v>332</v>
      </c>
      <c r="BB883">
        <v>40213</v>
      </c>
      <c r="BC883" t="s">
        <v>77</v>
      </c>
    </row>
    <row r="884" spans="1:55" x14ac:dyDescent="0.25">
      <c r="A884" t="s">
        <v>8301</v>
      </c>
      <c r="B884" s="1">
        <v>43451</v>
      </c>
      <c r="C884" t="s">
        <v>60</v>
      </c>
      <c r="D884" s="2">
        <v>43397.80978009259</v>
      </c>
      <c r="E884" t="s">
        <v>61</v>
      </c>
      <c r="F884" s="1">
        <v>43480</v>
      </c>
      <c r="G884" s="1">
        <v>43753</v>
      </c>
      <c r="H884" t="s">
        <v>8302</v>
      </c>
      <c r="I884" t="s">
        <v>69</v>
      </c>
      <c r="J884" t="s">
        <v>8303</v>
      </c>
      <c r="K884" t="s">
        <v>69</v>
      </c>
      <c r="L884" t="s">
        <v>8304</v>
      </c>
      <c r="M884" t="s">
        <v>90</v>
      </c>
      <c r="N884">
        <v>78028</v>
      </c>
      <c r="O884" t="s">
        <v>68</v>
      </c>
      <c r="P884" t="s">
        <v>69</v>
      </c>
      <c r="Q884" t="s">
        <v>8305</v>
      </c>
      <c r="S884" t="s">
        <v>71</v>
      </c>
      <c r="T884" t="s">
        <v>638</v>
      </c>
      <c r="U884" t="s">
        <v>639</v>
      </c>
      <c r="V884" t="s">
        <v>640</v>
      </c>
      <c r="W884" t="s">
        <v>90</v>
      </c>
      <c r="X884" t="s">
        <v>8306</v>
      </c>
      <c r="Y884" t="str">
        <f>"47-4031"</f>
        <v>47-4031</v>
      </c>
      <c r="Z884" t="s">
        <v>1351</v>
      </c>
      <c r="AA884">
        <v>331222</v>
      </c>
      <c r="AB884">
        <v>20</v>
      </c>
      <c r="AC884">
        <v>20</v>
      </c>
      <c r="AD884" t="s">
        <v>77</v>
      </c>
      <c r="AE884" t="s">
        <v>96</v>
      </c>
      <c r="AF884">
        <v>40</v>
      </c>
      <c r="AG884" s="3">
        <v>0.33333333333333331</v>
      </c>
      <c r="AH884" s="3">
        <v>0.70833333333333337</v>
      </c>
      <c r="AI884" s="4">
        <v>14.18</v>
      </c>
      <c r="AJ884">
        <v>0</v>
      </c>
      <c r="AK884">
        <v>0</v>
      </c>
      <c r="AL884" t="s">
        <v>79</v>
      </c>
      <c r="AM884" t="s">
        <v>80</v>
      </c>
      <c r="AO884" t="s">
        <v>81</v>
      </c>
      <c r="AP884" t="s">
        <v>69</v>
      </c>
      <c r="AQ884" t="s">
        <v>69</v>
      </c>
      <c r="AR884" t="s">
        <v>80</v>
      </c>
      <c r="AT884" t="s">
        <v>80</v>
      </c>
      <c r="AW884" t="s">
        <v>80</v>
      </c>
      <c r="AY884" t="s">
        <v>8304</v>
      </c>
      <c r="AZ884" t="s">
        <v>8307</v>
      </c>
      <c r="BA884" t="s">
        <v>90</v>
      </c>
      <c r="BB884">
        <v>78028</v>
      </c>
      <c r="BC884" t="s">
        <v>77</v>
      </c>
    </row>
    <row r="885" spans="1:55" x14ac:dyDescent="0.25">
      <c r="A885" t="s">
        <v>1217</v>
      </c>
      <c r="B885" s="1">
        <v>43440</v>
      </c>
      <c r="C885" t="s">
        <v>60</v>
      </c>
      <c r="D885" s="2">
        <v>43403.003645833334</v>
      </c>
      <c r="E885" t="s">
        <v>757</v>
      </c>
      <c r="F885" s="1">
        <v>43493</v>
      </c>
      <c r="G885" s="1">
        <v>43797</v>
      </c>
      <c r="H885" t="s">
        <v>1218</v>
      </c>
      <c r="I885" t="s">
        <v>1219</v>
      </c>
      <c r="J885" t="s">
        <v>1220</v>
      </c>
      <c r="L885" t="s">
        <v>1221</v>
      </c>
      <c r="M885" t="s">
        <v>479</v>
      </c>
      <c r="N885">
        <v>44039</v>
      </c>
      <c r="O885" t="s">
        <v>68</v>
      </c>
      <c r="Q885" t="s">
        <v>1222</v>
      </c>
      <c r="S885" t="s">
        <v>71</v>
      </c>
      <c r="T885" t="s">
        <v>770</v>
      </c>
      <c r="U885" t="s">
        <v>771</v>
      </c>
      <c r="V885" t="s">
        <v>772</v>
      </c>
      <c r="W885" t="s">
        <v>773</v>
      </c>
      <c r="X885" t="s">
        <v>754</v>
      </c>
      <c r="Y885" t="str">
        <f>"37-3011"</f>
        <v>37-3011</v>
      </c>
      <c r="Z885" t="s">
        <v>454</v>
      </c>
      <c r="AA885">
        <v>561730</v>
      </c>
      <c r="AB885">
        <v>35</v>
      </c>
      <c r="AC885">
        <v>35</v>
      </c>
      <c r="AD885" t="s">
        <v>77</v>
      </c>
      <c r="AE885" t="s">
        <v>78</v>
      </c>
      <c r="AF885">
        <v>40</v>
      </c>
      <c r="AG885" s="3">
        <v>0.3125</v>
      </c>
      <c r="AH885" s="3">
        <v>0.70833333333333337</v>
      </c>
      <c r="AI885" s="4">
        <v>13.7</v>
      </c>
      <c r="AJ885">
        <v>20.55</v>
      </c>
      <c r="AL885" t="s">
        <v>79</v>
      </c>
      <c r="AM885" t="s">
        <v>80</v>
      </c>
      <c r="AO885" t="s">
        <v>81</v>
      </c>
      <c r="AP885" t="s">
        <v>104</v>
      </c>
      <c r="AQ885" t="s">
        <v>104</v>
      </c>
      <c r="AR885" t="s">
        <v>80</v>
      </c>
      <c r="AT885" t="s">
        <v>80</v>
      </c>
      <c r="AW885" t="s">
        <v>71</v>
      </c>
      <c r="AX885">
        <v>3</v>
      </c>
      <c r="AY885" t="s">
        <v>1221</v>
      </c>
      <c r="AZ885" t="s">
        <v>1223</v>
      </c>
      <c r="BA885" t="s">
        <v>479</v>
      </c>
      <c r="BB885">
        <v>44039</v>
      </c>
      <c r="BC885" t="s">
        <v>77</v>
      </c>
    </row>
    <row r="886" spans="1:55" x14ac:dyDescent="0.25">
      <c r="A886" t="s">
        <v>6767</v>
      </c>
      <c r="B886" s="1">
        <v>43452</v>
      </c>
      <c r="C886" t="s">
        <v>60</v>
      </c>
      <c r="D886" s="2">
        <v>43407.493842592594</v>
      </c>
      <c r="E886" t="s">
        <v>115</v>
      </c>
      <c r="H886" t="s">
        <v>6768</v>
      </c>
      <c r="J886" t="s">
        <v>6769</v>
      </c>
      <c r="L886" t="s">
        <v>4946</v>
      </c>
      <c r="M886" t="s">
        <v>90</v>
      </c>
      <c r="N886">
        <v>76049</v>
      </c>
      <c r="O886" t="s">
        <v>68</v>
      </c>
      <c r="Q886" t="s">
        <v>6770</v>
      </c>
      <c r="S886" t="s">
        <v>71</v>
      </c>
      <c r="T886" t="s">
        <v>663</v>
      </c>
      <c r="U886" t="s">
        <v>664</v>
      </c>
      <c r="V886" t="s">
        <v>665</v>
      </c>
      <c r="W886" t="s">
        <v>90</v>
      </c>
      <c r="X886" t="s">
        <v>666</v>
      </c>
      <c r="Y886" t="str">
        <f>"53-7062"</f>
        <v>53-7062</v>
      </c>
      <c r="Z886" t="s">
        <v>186</v>
      </c>
      <c r="AA886">
        <v>212311</v>
      </c>
      <c r="AB886">
        <v>10</v>
      </c>
      <c r="AD886" t="s">
        <v>77</v>
      </c>
      <c r="AE886" t="s">
        <v>96</v>
      </c>
      <c r="AF886">
        <v>40</v>
      </c>
      <c r="AG886" s="3">
        <v>0.33333333333333331</v>
      </c>
      <c r="AH886" s="3">
        <v>0.70833333333333337</v>
      </c>
      <c r="AI886" s="4">
        <v>13.3</v>
      </c>
      <c r="AJ886">
        <v>19.95</v>
      </c>
      <c r="AK886">
        <v>21.75</v>
      </c>
      <c r="AL886" t="s">
        <v>79</v>
      </c>
      <c r="AM886" t="s">
        <v>80</v>
      </c>
      <c r="AO886" t="s">
        <v>81</v>
      </c>
      <c r="AR886" t="s">
        <v>80</v>
      </c>
      <c r="AT886" t="s">
        <v>80</v>
      </c>
      <c r="AW886" t="s">
        <v>80</v>
      </c>
      <c r="AY886" t="s">
        <v>4946</v>
      </c>
      <c r="AZ886" t="s">
        <v>6741</v>
      </c>
      <c r="BA886" t="s">
        <v>90</v>
      </c>
      <c r="BB886">
        <v>76048</v>
      </c>
      <c r="BC886" t="s">
        <v>83</v>
      </c>
    </row>
    <row r="887" spans="1:55" x14ac:dyDescent="0.25">
      <c r="A887" t="s">
        <v>5715</v>
      </c>
      <c r="B887" s="1">
        <v>43452</v>
      </c>
      <c r="C887" t="s">
        <v>60</v>
      </c>
      <c r="D887" s="2">
        <v>43435.002881944441</v>
      </c>
      <c r="E887" t="s">
        <v>85</v>
      </c>
      <c r="H887" t="s">
        <v>5716</v>
      </c>
      <c r="J887" t="s">
        <v>5717</v>
      </c>
      <c r="K887" t="s">
        <v>5718</v>
      </c>
      <c r="L887" t="s">
        <v>5719</v>
      </c>
      <c r="M887" t="s">
        <v>592</v>
      </c>
      <c r="N887">
        <v>37663</v>
      </c>
      <c r="O887" t="s">
        <v>68</v>
      </c>
      <c r="Q887" t="s">
        <v>5720</v>
      </c>
      <c r="S887" t="s">
        <v>71</v>
      </c>
      <c r="T887" t="s">
        <v>182</v>
      </c>
      <c r="U887" t="s">
        <v>183</v>
      </c>
      <c r="V887" t="s">
        <v>184</v>
      </c>
      <c r="W887" t="s">
        <v>90</v>
      </c>
      <c r="X887" t="s">
        <v>754</v>
      </c>
      <c r="Y887" t="str">
        <f>"37-3011"</f>
        <v>37-3011</v>
      </c>
      <c r="Z887" t="s">
        <v>454</v>
      </c>
      <c r="AA887">
        <v>561730</v>
      </c>
      <c r="AB887">
        <v>6</v>
      </c>
      <c r="AD887" t="s">
        <v>77</v>
      </c>
      <c r="AE887" t="s">
        <v>78</v>
      </c>
      <c r="AF887">
        <v>40</v>
      </c>
      <c r="AG887" s="3">
        <v>0.3125</v>
      </c>
      <c r="AH887" s="3">
        <v>0.77083333333333337</v>
      </c>
      <c r="AI887" s="4">
        <v>11.56</v>
      </c>
      <c r="AJ887">
        <v>17.34</v>
      </c>
      <c r="AK887">
        <v>17.690000000000001</v>
      </c>
      <c r="AL887" t="s">
        <v>79</v>
      </c>
      <c r="AM887" t="s">
        <v>80</v>
      </c>
      <c r="AO887" t="s">
        <v>81</v>
      </c>
      <c r="AR887" t="s">
        <v>80</v>
      </c>
      <c r="AT887" t="s">
        <v>80</v>
      </c>
      <c r="AW887" t="s">
        <v>80</v>
      </c>
      <c r="AY887" t="s">
        <v>5719</v>
      </c>
      <c r="AZ887" t="s">
        <v>5721</v>
      </c>
      <c r="BA887" t="s">
        <v>592</v>
      </c>
      <c r="BB887">
        <v>37663</v>
      </c>
      <c r="BC887" t="s">
        <v>77</v>
      </c>
    </row>
    <row r="888" spans="1:55" x14ac:dyDescent="0.25">
      <c r="A888" t="s">
        <v>5785</v>
      </c>
      <c r="B888" s="1">
        <v>43453</v>
      </c>
      <c r="C888" t="s">
        <v>60</v>
      </c>
      <c r="D888" s="2">
        <v>43435.010381944441</v>
      </c>
      <c r="E888" t="s">
        <v>85</v>
      </c>
      <c r="H888" t="s">
        <v>5786</v>
      </c>
      <c r="I888" t="s">
        <v>5787</v>
      </c>
      <c r="J888" t="s">
        <v>5788</v>
      </c>
      <c r="K888" t="s">
        <v>5789</v>
      </c>
      <c r="L888" t="s">
        <v>5790</v>
      </c>
      <c r="M888" t="s">
        <v>180</v>
      </c>
      <c r="N888">
        <v>19422</v>
      </c>
      <c r="O888" t="s">
        <v>68</v>
      </c>
      <c r="Q888" t="s">
        <v>5791</v>
      </c>
      <c r="S888" t="s">
        <v>71</v>
      </c>
      <c r="T888" t="s">
        <v>182</v>
      </c>
      <c r="U888" t="s">
        <v>183</v>
      </c>
      <c r="V888" t="s">
        <v>184</v>
      </c>
      <c r="W888" t="s">
        <v>90</v>
      </c>
      <c r="X888" t="s">
        <v>754</v>
      </c>
      <c r="Y888" t="str">
        <f>"37-3011"</f>
        <v>37-3011</v>
      </c>
      <c r="Z888" t="s">
        <v>454</v>
      </c>
      <c r="AA888">
        <v>561730</v>
      </c>
      <c r="AB888">
        <v>6</v>
      </c>
      <c r="AD888" t="s">
        <v>77</v>
      </c>
      <c r="AE888" t="s">
        <v>78</v>
      </c>
      <c r="AF888">
        <v>40</v>
      </c>
      <c r="AG888" s="3">
        <v>0.3125</v>
      </c>
      <c r="AH888" s="3">
        <v>0.66666666666666663</v>
      </c>
      <c r="AI888" s="4">
        <v>15.73</v>
      </c>
      <c r="AJ888">
        <v>23.6</v>
      </c>
      <c r="AL888" t="s">
        <v>79</v>
      </c>
      <c r="AM888" t="s">
        <v>80</v>
      </c>
      <c r="AO888" t="s">
        <v>81</v>
      </c>
      <c r="AR888" t="s">
        <v>80</v>
      </c>
      <c r="AT888" t="s">
        <v>80</v>
      </c>
      <c r="AW888" t="s">
        <v>80</v>
      </c>
      <c r="AY888" t="s">
        <v>5790</v>
      </c>
      <c r="AZ888" t="s">
        <v>187</v>
      </c>
      <c r="BA888" t="s">
        <v>180</v>
      </c>
      <c r="BB888">
        <v>19422</v>
      </c>
      <c r="BC888" t="s">
        <v>77</v>
      </c>
    </row>
    <row r="889" spans="1:55" x14ac:dyDescent="0.25">
      <c r="A889" t="s">
        <v>7928</v>
      </c>
      <c r="B889" s="1">
        <v>43424</v>
      </c>
      <c r="C889" t="s">
        <v>60</v>
      </c>
      <c r="D889" s="2">
        <v>43400.261458333334</v>
      </c>
      <c r="E889" t="s">
        <v>61</v>
      </c>
      <c r="F889" s="1">
        <v>43490</v>
      </c>
      <c r="G889" s="1">
        <v>43775</v>
      </c>
      <c r="H889" t="s">
        <v>7929</v>
      </c>
      <c r="I889" t="s">
        <v>69</v>
      </c>
      <c r="J889" t="s">
        <v>7930</v>
      </c>
      <c r="K889" t="s">
        <v>7931</v>
      </c>
      <c r="L889" t="s">
        <v>640</v>
      </c>
      <c r="M889" t="s">
        <v>90</v>
      </c>
      <c r="N889">
        <v>78702</v>
      </c>
      <c r="O889" t="s">
        <v>68</v>
      </c>
      <c r="P889" t="s">
        <v>69</v>
      </c>
      <c r="Q889" t="s">
        <v>7932</v>
      </c>
      <c r="S889" t="s">
        <v>71</v>
      </c>
      <c r="T889" t="s">
        <v>207</v>
      </c>
      <c r="U889" t="s">
        <v>208</v>
      </c>
      <c r="V889" t="s">
        <v>209</v>
      </c>
      <c r="W889" t="s">
        <v>90</v>
      </c>
      <c r="X889" t="s">
        <v>306</v>
      </c>
      <c r="Y889" t="str">
        <f>"35-3022"</f>
        <v>35-3022</v>
      </c>
      <c r="Z889" t="s">
        <v>307</v>
      </c>
      <c r="AA889">
        <v>713990</v>
      </c>
      <c r="AB889">
        <v>16</v>
      </c>
      <c r="AC889">
        <v>16</v>
      </c>
      <c r="AD889" t="s">
        <v>77</v>
      </c>
      <c r="AE889" t="s">
        <v>78</v>
      </c>
      <c r="AF889">
        <v>40</v>
      </c>
      <c r="AG889" s="3">
        <v>0.54166666666666663</v>
      </c>
      <c r="AH889" s="3">
        <v>0.91666666666666663</v>
      </c>
      <c r="AI889" s="4">
        <v>345.2</v>
      </c>
      <c r="AL889" t="s">
        <v>79</v>
      </c>
      <c r="AM889" t="s">
        <v>80</v>
      </c>
      <c r="AO889" t="s">
        <v>81</v>
      </c>
      <c r="AR889" t="s">
        <v>80</v>
      </c>
      <c r="AT889" t="s">
        <v>80</v>
      </c>
      <c r="AW889" t="s">
        <v>80</v>
      </c>
      <c r="AY889" t="s">
        <v>6290</v>
      </c>
      <c r="AZ889" t="s">
        <v>3721</v>
      </c>
      <c r="BA889" t="s">
        <v>90</v>
      </c>
      <c r="BB889">
        <v>78612</v>
      </c>
      <c r="BC889" t="s">
        <v>77</v>
      </c>
    </row>
    <row r="890" spans="1:55" x14ac:dyDescent="0.25">
      <c r="A890" t="s">
        <v>3270</v>
      </c>
      <c r="B890" s="1">
        <v>43453</v>
      </c>
      <c r="C890" t="s">
        <v>60</v>
      </c>
      <c r="D890" s="2">
        <v>43398.578483796293</v>
      </c>
      <c r="E890" t="s">
        <v>115</v>
      </c>
      <c r="H890" t="s">
        <v>3271</v>
      </c>
      <c r="J890" t="s">
        <v>3272</v>
      </c>
      <c r="K890" t="s">
        <v>3273</v>
      </c>
      <c r="L890" t="s">
        <v>497</v>
      </c>
      <c r="M890" t="s">
        <v>90</v>
      </c>
      <c r="N890">
        <v>79710</v>
      </c>
      <c r="O890" t="s">
        <v>68</v>
      </c>
      <c r="Q890" t="s">
        <v>3274</v>
      </c>
      <c r="S890" t="s">
        <v>71</v>
      </c>
      <c r="T890" t="s">
        <v>422</v>
      </c>
      <c r="U890" t="s">
        <v>423</v>
      </c>
      <c r="V890" t="s">
        <v>424</v>
      </c>
      <c r="W890" t="s">
        <v>354</v>
      </c>
      <c r="X890" t="s">
        <v>3275</v>
      </c>
      <c r="Y890" t="str">
        <f>"47-2061"</f>
        <v>47-2061</v>
      </c>
      <c r="Z890" t="s">
        <v>92</v>
      </c>
      <c r="AA890">
        <v>238910</v>
      </c>
      <c r="AB890">
        <v>18</v>
      </c>
      <c r="AD890" t="s">
        <v>77</v>
      </c>
      <c r="AE890" t="s">
        <v>96</v>
      </c>
      <c r="AF890">
        <v>40</v>
      </c>
      <c r="AG890" s="3">
        <v>0.33333333333333331</v>
      </c>
      <c r="AH890" s="3">
        <v>0.70833333333333337</v>
      </c>
      <c r="AI890" s="4">
        <v>15.26</v>
      </c>
      <c r="AM890" t="s">
        <v>80</v>
      </c>
      <c r="AO890" t="s">
        <v>81</v>
      </c>
      <c r="AR890" t="s">
        <v>80</v>
      </c>
      <c r="AT890" t="s">
        <v>80</v>
      </c>
      <c r="AW890" t="s">
        <v>71</v>
      </c>
      <c r="AX890">
        <v>3</v>
      </c>
      <c r="AY890" t="s">
        <v>1009</v>
      </c>
      <c r="AZ890" t="s">
        <v>1009</v>
      </c>
      <c r="BA890" t="s">
        <v>90</v>
      </c>
      <c r="BB890">
        <v>79710</v>
      </c>
      <c r="BC890" t="s">
        <v>77</v>
      </c>
    </row>
    <row r="891" spans="1:55" x14ac:dyDescent="0.25">
      <c r="A891" t="s">
        <v>6285</v>
      </c>
      <c r="B891" s="1">
        <v>43424</v>
      </c>
      <c r="C891" t="s">
        <v>60</v>
      </c>
      <c r="D891" s="2">
        <v>43400.270671296297</v>
      </c>
      <c r="E891" t="s">
        <v>61</v>
      </c>
      <c r="F891" s="1">
        <v>43490</v>
      </c>
      <c r="G891" s="1">
        <v>43775</v>
      </c>
      <c r="H891" t="s">
        <v>6286</v>
      </c>
      <c r="I891" t="s">
        <v>69</v>
      </c>
      <c r="J891" t="s">
        <v>6287</v>
      </c>
      <c r="K891" t="s">
        <v>6288</v>
      </c>
      <c r="L891" t="s">
        <v>640</v>
      </c>
      <c r="M891" t="s">
        <v>90</v>
      </c>
      <c r="N891">
        <v>78735</v>
      </c>
      <c r="O891" t="s">
        <v>68</v>
      </c>
      <c r="P891" t="s">
        <v>69</v>
      </c>
      <c r="Q891" t="s">
        <v>6289</v>
      </c>
      <c r="S891" t="s">
        <v>71</v>
      </c>
      <c r="T891" t="s">
        <v>207</v>
      </c>
      <c r="U891" t="s">
        <v>208</v>
      </c>
      <c r="V891" t="s">
        <v>209</v>
      </c>
      <c r="W891" t="s">
        <v>90</v>
      </c>
      <c r="X891" t="s">
        <v>210</v>
      </c>
      <c r="Y891" t="str">
        <f>"39-3091"</f>
        <v>39-3091</v>
      </c>
      <c r="Z891" t="s">
        <v>166</v>
      </c>
      <c r="AA891">
        <v>713990</v>
      </c>
      <c r="AB891">
        <v>50</v>
      </c>
      <c r="AC891">
        <v>50</v>
      </c>
      <c r="AD891" t="s">
        <v>77</v>
      </c>
      <c r="AE891" t="s">
        <v>78</v>
      </c>
      <c r="AF891">
        <v>40</v>
      </c>
      <c r="AG891" s="3">
        <v>0.54166666666666663</v>
      </c>
      <c r="AH891" s="3">
        <v>0.91666666666666663</v>
      </c>
      <c r="AI891" s="4">
        <v>341.6</v>
      </c>
      <c r="AL891" t="s">
        <v>79</v>
      </c>
      <c r="AM891" t="s">
        <v>80</v>
      </c>
      <c r="AO891" t="s">
        <v>81</v>
      </c>
      <c r="AR891" t="s">
        <v>80</v>
      </c>
      <c r="AT891" t="s">
        <v>80</v>
      </c>
      <c r="AW891" t="s">
        <v>80</v>
      </c>
      <c r="AY891" t="s">
        <v>6290</v>
      </c>
      <c r="AZ891" t="s">
        <v>3721</v>
      </c>
      <c r="BA891" t="s">
        <v>90</v>
      </c>
      <c r="BB891">
        <v>78612</v>
      </c>
      <c r="BC891" t="s">
        <v>77</v>
      </c>
    </row>
    <row r="892" spans="1:55" x14ac:dyDescent="0.25">
      <c r="A892" t="s">
        <v>4907</v>
      </c>
      <c r="B892" s="1">
        <v>43465</v>
      </c>
      <c r="C892" t="s">
        <v>60</v>
      </c>
      <c r="D892" s="2">
        <v>43432.490266203706</v>
      </c>
      <c r="E892" t="s">
        <v>61</v>
      </c>
      <c r="F892" s="1">
        <v>43520</v>
      </c>
      <c r="G892" s="1">
        <v>43799</v>
      </c>
      <c r="H892" t="s">
        <v>4908</v>
      </c>
      <c r="J892" t="s">
        <v>4909</v>
      </c>
      <c r="L892" t="s">
        <v>4910</v>
      </c>
      <c r="M892" t="s">
        <v>240</v>
      </c>
      <c r="N892">
        <v>30576</v>
      </c>
      <c r="O892" t="s">
        <v>68</v>
      </c>
      <c r="Q892" t="s">
        <v>4911</v>
      </c>
      <c r="S892" t="s">
        <v>71</v>
      </c>
      <c r="T892" t="s">
        <v>237</v>
      </c>
      <c r="U892" t="s">
        <v>326</v>
      </c>
      <c r="V892" t="s">
        <v>239</v>
      </c>
      <c r="W892" t="s">
        <v>240</v>
      </c>
      <c r="X892" t="s">
        <v>548</v>
      </c>
      <c r="Y892" t="str">
        <f>"51-3092"</f>
        <v>51-3092</v>
      </c>
      <c r="Z892" t="s">
        <v>1989</v>
      </c>
      <c r="AA892">
        <v>311421</v>
      </c>
      <c r="AB892">
        <v>20</v>
      </c>
      <c r="AC892">
        <v>20</v>
      </c>
      <c r="AD892" t="s">
        <v>77</v>
      </c>
      <c r="AE892" t="s">
        <v>96</v>
      </c>
      <c r="AF892">
        <v>40</v>
      </c>
      <c r="AG892" s="3">
        <v>0.33333333333333331</v>
      </c>
      <c r="AH892" s="3">
        <v>0.72916666666666663</v>
      </c>
      <c r="AI892" s="4">
        <v>13.05</v>
      </c>
      <c r="AJ892">
        <v>19.579999999999998</v>
      </c>
      <c r="AL892" t="s">
        <v>79</v>
      </c>
      <c r="AM892" t="s">
        <v>80</v>
      </c>
      <c r="AO892" t="s">
        <v>81</v>
      </c>
      <c r="AR892" t="s">
        <v>80</v>
      </c>
      <c r="AT892" t="s">
        <v>80</v>
      </c>
      <c r="AW892" t="s">
        <v>80</v>
      </c>
      <c r="AY892" t="s">
        <v>4910</v>
      </c>
      <c r="AZ892" t="s">
        <v>4912</v>
      </c>
      <c r="BA892" t="s">
        <v>240</v>
      </c>
      <c r="BB892">
        <v>30576</v>
      </c>
      <c r="BC892" t="s">
        <v>83</v>
      </c>
    </row>
    <row r="893" spans="1:55" x14ac:dyDescent="0.25">
      <c r="A893" t="s">
        <v>5328</v>
      </c>
      <c r="B893" s="1">
        <v>43431</v>
      </c>
      <c r="C893" t="s">
        <v>60</v>
      </c>
      <c r="D893" s="2">
        <v>43398.701435185183</v>
      </c>
      <c r="E893" t="s">
        <v>115</v>
      </c>
      <c r="H893" t="s">
        <v>5329</v>
      </c>
      <c r="I893" t="s">
        <v>69</v>
      </c>
      <c r="J893" t="s">
        <v>5330</v>
      </c>
      <c r="K893" t="s">
        <v>69</v>
      </c>
      <c r="L893" t="s">
        <v>5331</v>
      </c>
      <c r="M893" t="s">
        <v>90</v>
      </c>
      <c r="N893">
        <v>78617</v>
      </c>
      <c r="O893" t="s">
        <v>68</v>
      </c>
      <c r="P893" t="s">
        <v>69</v>
      </c>
      <c r="Q893" t="s">
        <v>5332</v>
      </c>
      <c r="S893" t="s">
        <v>71</v>
      </c>
      <c r="T893" t="s">
        <v>2295</v>
      </c>
      <c r="U893" t="s">
        <v>2296</v>
      </c>
      <c r="V893" t="s">
        <v>636</v>
      </c>
      <c r="W893" t="s">
        <v>90</v>
      </c>
      <c r="X893" t="s">
        <v>92</v>
      </c>
      <c r="Y893" t="str">
        <f>"47-2061"</f>
        <v>47-2061</v>
      </c>
      <c r="Z893" t="s">
        <v>92</v>
      </c>
      <c r="AA893">
        <v>236115</v>
      </c>
      <c r="AB893">
        <v>22</v>
      </c>
      <c r="AD893" t="s">
        <v>77</v>
      </c>
      <c r="AE893" t="s">
        <v>96</v>
      </c>
      <c r="AF893">
        <v>40</v>
      </c>
      <c r="AG893" s="3">
        <v>0.33333333333333331</v>
      </c>
      <c r="AH893" s="3">
        <v>0.70833333333333337</v>
      </c>
      <c r="AI893" s="4">
        <v>15.07</v>
      </c>
      <c r="AJ893">
        <v>0</v>
      </c>
      <c r="AK893">
        <v>0</v>
      </c>
      <c r="AL893" t="s">
        <v>79</v>
      </c>
      <c r="AM893" t="s">
        <v>80</v>
      </c>
      <c r="AO893" t="s">
        <v>81</v>
      </c>
      <c r="AP893" t="s">
        <v>69</v>
      </c>
      <c r="AQ893" t="s">
        <v>69</v>
      </c>
      <c r="AR893" t="s">
        <v>80</v>
      </c>
      <c r="AT893" t="s">
        <v>80</v>
      </c>
      <c r="AW893" t="s">
        <v>80</v>
      </c>
      <c r="AY893" t="s">
        <v>5333</v>
      </c>
      <c r="AZ893" t="s">
        <v>867</v>
      </c>
      <c r="BA893" t="s">
        <v>90</v>
      </c>
      <c r="BB893">
        <v>78617</v>
      </c>
      <c r="BC893" t="s">
        <v>77</v>
      </c>
    </row>
    <row r="894" spans="1:55" x14ac:dyDescent="0.25">
      <c r="A894" t="s">
        <v>1183</v>
      </c>
      <c r="B894" s="1">
        <v>43440</v>
      </c>
      <c r="C894" t="s">
        <v>60</v>
      </c>
      <c r="D894" s="2">
        <v>43398.636562500003</v>
      </c>
      <c r="E894" t="s">
        <v>757</v>
      </c>
      <c r="F894" s="1">
        <v>43480</v>
      </c>
      <c r="G894" s="1">
        <v>43784</v>
      </c>
      <c r="H894" t="s">
        <v>1184</v>
      </c>
      <c r="J894" t="s">
        <v>1185</v>
      </c>
      <c r="K894" t="s">
        <v>1186</v>
      </c>
      <c r="L894" t="s">
        <v>1187</v>
      </c>
      <c r="M894" t="s">
        <v>261</v>
      </c>
      <c r="N894">
        <v>85351</v>
      </c>
      <c r="O894" t="s">
        <v>68</v>
      </c>
      <c r="Q894" t="s">
        <v>1188</v>
      </c>
      <c r="S894" t="s">
        <v>71</v>
      </c>
      <c r="T894" t="s">
        <v>770</v>
      </c>
      <c r="U894" t="s">
        <v>771</v>
      </c>
      <c r="V894" t="s">
        <v>1189</v>
      </c>
      <c r="W894" t="s">
        <v>773</v>
      </c>
      <c r="X894" t="s">
        <v>166</v>
      </c>
      <c r="Y894" t="str">
        <f>"39-3091"</f>
        <v>39-3091</v>
      </c>
      <c r="Z894" t="s">
        <v>166</v>
      </c>
      <c r="AA894">
        <v>713990</v>
      </c>
      <c r="AB894">
        <v>36</v>
      </c>
      <c r="AC894">
        <v>36</v>
      </c>
      <c r="AD894" t="s">
        <v>77</v>
      </c>
      <c r="AE894" t="s">
        <v>78</v>
      </c>
      <c r="AF894">
        <v>40</v>
      </c>
      <c r="AG894" s="3">
        <v>0.375</v>
      </c>
      <c r="AH894" s="3">
        <v>0.91666666666666663</v>
      </c>
      <c r="AI894" s="5">
        <v>11</v>
      </c>
      <c r="AJ894">
        <v>16.5</v>
      </c>
      <c r="AK894">
        <v>21.47</v>
      </c>
      <c r="AL894" t="s">
        <v>79</v>
      </c>
      <c r="AM894" t="s">
        <v>80</v>
      </c>
      <c r="AO894" t="s">
        <v>81</v>
      </c>
      <c r="AR894" t="s">
        <v>80</v>
      </c>
      <c r="AT894" t="s">
        <v>80</v>
      </c>
      <c r="AW894" t="s">
        <v>80</v>
      </c>
      <c r="AY894" t="s">
        <v>1187</v>
      </c>
      <c r="AZ894" t="s">
        <v>269</v>
      </c>
      <c r="BA894" t="s">
        <v>261</v>
      </c>
      <c r="BB894">
        <v>85351</v>
      </c>
      <c r="BC894" t="s">
        <v>77</v>
      </c>
    </row>
    <row r="895" spans="1:55" x14ac:dyDescent="0.25">
      <c r="A895" t="s">
        <v>2290</v>
      </c>
      <c r="B895" s="1">
        <v>43437</v>
      </c>
      <c r="C895" t="s">
        <v>60</v>
      </c>
      <c r="D895" s="2">
        <v>43398.732523148145</v>
      </c>
      <c r="E895" t="s">
        <v>115</v>
      </c>
      <c r="H895" t="s">
        <v>2291</v>
      </c>
      <c r="I895" t="s">
        <v>69</v>
      </c>
      <c r="J895" t="s">
        <v>2292</v>
      </c>
      <c r="K895" t="s">
        <v>69</v>
      </c>
      <c r="L895" t="s">
        <v>2293</v>
      </c>
      <c r="M895" t="s">
        <v>90</v>
      </c>
      <c r="N895">
        <v>77493</v>
      </c>
      <c r="O895" t="s">
        <v>68</v>
      </c>
      <c r="P895" t="s">
        <v>69</v>
      </c>
      <c r="Q895" t="s">
        <v>2294</v>
      </c>
      <c r="S895" t="s">
        <v>71</v>
      </c>
      <c r="T895" t="s">
        <v>2295</v>
      </c>
      <c r="U895" t="s">
        <v>2296</v>
      </c>
      <c r="V895" t="s">
        <v>636</v>
      </c>
      <c r="W895" t="s">
        <v>90</v>
      </c>
      <c r="X895" t="s">
        <v>92</v>
      </c>
      <c r="Y895" t="str">
        <f>"47-2061"</f>
        <v>47-2061</v>
      </c>
      <c r="Z895" t="s">
        <v>92</v>
      </c>
      <c r="AA895">
        <v>236115</v>
      </c>
      <c r="AB895">
        <v>45</v>
      </c>
      <c r="AD895" t="s">
        <v>77</v>
      </c>
      <c r="AE895" t="s">
        <v>96</v>
      </c>
      <c r="AF895">
        <v>40</v>
      </c>
      <c r="AG895" s="3">
        <v>0.33333333333333331</v>
      </c>
      <c r="AH895" s="3">
        <v>0.70833333333333337</v>
      </c>
      <c r="AI895" s="4">
        <v>15.84</v>
      </c>
      <c r="AJ895">
        <v>0</v>
      </c>
      <c r="AK895">
        <v>0</v>
      </c>
      <c r="AL895" t="s">
        <v>79</v>
      </c>
      <c r="AM895" t="s">
        <v>80</v>
      </c>
      <c r="AO895" t="s">
        <v>81</v>
      </c>
      <c r="AP895" t="s">
        <v>69</v>
      </c>
      <c r="AQ895" t="s">
        <v>69</v>
      </c>
      <c r="AR895" t="s">
        <v>80</v>
      </c>
      <c r="AT895" t="s">
        <v>80</v>
      </c>
      <c r="AW895" t="s">
        <v>80</v>
      </c>
      <c r="AY895" t="s">
        <v>2297</v>
      </c>
      <c r="AZ895" t="s">
        <v>2298</v>
      </c>
      <c r="BA895" t="s">
        <v>90</v>
      </c>
      <c r="BB895">
        <v>77493</v>
      </c>
      <c r="BC895" t="s">
        <v>77</v>
      </c>
    </row>
    <row r="896" spans="1:55" x14ac:dyDescent="0.25">
      <c r="A896" t="s">
        <v>2772</v>
      </c>
      <c r="B896" s="1">
        <v>43461</v>
      </c>
      <c r="C896" t="s">
        <v>60</v>
      </c>
      <c r="D896" s="2">
        <v>43398.775671296295</v>
      </c>
      <c r="E896" t="s">
        <v>61</v>
      </c>
      <c r="F896" s="1">
        <v>43485</v>
      </c>
      <c r="G896" s="1">
        <v>43758</v>
      </c>
      <c r="H896" t="s">
        <v>2773</v>
      </c>
      <c r="I896" t="s">
        <v>69</v>
      </c>
      <c r="J896" t="s">
        <v>2774</v>
      </c>
      <c r="K896" t="s">
        <v>69</v>
      </c>
      <c r="L896" t="s">
        <v>865</v>
      </c>
      <c r="M896" t="s">
        <v>90</v>
      </c>
      <c r="N896">
        <v>77087</v>
      </c>
      <c r="O896" t="s">
        <v>68</v>
      </c>
      <c r="P896" t="s">
        <v>69</v>
      </c>
      <c r="Q896" t="s">
        <v>2775</v>
      </c>
      <c r="S896" t="s">
        <v>71</v>
      </c>
      <c r="T896" t="s">
        <v>2295</v>
      </c>
      <c r="U896" t="s">
        <v>2296</v>
      </c>
      <c r="V896" t="s">
        <v>636</v>
      </c>
      <c r="W896" t="s">
        <v>90</v>
      </c>
      <c r="X896" t="s">
        <v>92</v>
      </c>
      <c r="Y896" t="str">
        <f>"47-2061"</f>
        <v>47-2061</v>
      </c>
      <c r="Z896" t="s">
        <v>92</v>
      </c>
      <c r="AA896">
        <v>236115</v>
      </c>
      <c r="AB896">
        <v>32</v>
      </c>
      <c r="AC896">
        <v>32</v>
      </c>
      <c r="AD896" t="s">
        <v>77</v>
      </c>
      <c r="AE896" t="s">
        <v>96</v>
      </c>
      <c r="AF896">
        <v>40</v>
      </c>
      <c r="AG896" s="3">
        <v>0.33333333333333331</v>
      </c>
      <c r="AH896" s="3">
        <v>0.70833333333333337</v>
      </c>
      <c r="AI896" s="4">
        <v>14.04</v>
      </c>
      <c r="AJ896">
        <v>0</v>
      </c>
      <c r="AK896">
        <v>0</v>
      </c>
      <c r="AL896" t="s">
        <v>79</v>
      </c>
      <c r="AM896" t="s">
        <v>80</v>
      </c>
      <c r="AO896" t="s">
        <v>81</v>
      </c>
      <c r="AP896" t="s">
        <v>69</v>
      </c>
      <c r="AQ896" t="s">
        <v>69</v>
      </c>
      <c r="AR896" t="s">
        <v>80</v>
      </c>
      <c r="AT896" t="s">
        <v>80</v>
      </c>
      <c r="AW896" t="s">
        <v>80</v>
      </c>
      <c r="AY896" t="s">
        <v>2776</v>
      </c>
      <c r="AZ896" t="s">
        <v>2777</v>
      </c>
      <c r="BA896" t="s">
        <v>1401</v>
      </c>
      <c r="BB896">
        <v>39272</v>
      </c>
      <c r="BC896" t="s">
        <v>77</v>
      </c>
    </row>
    <row r="897" spans="1:55" x14ac:dyDescent="0.25">
      <c r="A897" t="s">
        <v>4744</v>
      </c>
      <c r="B897" s="1">
        <v>43444</v>
      </c>
      <c r="C897" t="s">
        <v>60</v>
      </c>
      <c r="D897" s="2">
        <v>43402.680960648147</v>
      </c>
      <c r="E897" t="s">
        <v>61</v>
      </c>
      <c r="F897" s="1">
        <v>43491</v>
      </c>
      <c r="G897" s="1">
        <v>43764</v>
      </c>
      <c r="H897" t="s">
        <v>4745</v>
      </c>
      <c r="J897" t="s">
        <v>4746</v>
      </c>
      <c r="L897" t="s">
        <v>2625</v>
      </c>
      <c r="M897" t="s">
        <v>67</v>
      </c>
      <c r="N897">
        <v>80110</v>
      </c>
      <c r="O897" t="s">
        <v>68</v>
      </c>
      <c r="Q897" t="s">
        <v>4747</v>
      </c>
      <c r="S897" t="s">
        <v>71</v>
      </c>
      <c r="T897" t="s">
        <v>422</v>
      </c>
      <c r="U897" t="s">
        <v>423</v>
      </c>
      <c r="V897" t="s">
        <v>424</v>
      </c>
      <c r="W897" t="s">
        <v>354</v>
      </c>
      <c r="X897" t="s">
        <v>4748</v>
      </c>
      <c r="Y897" t="str">
        <f>"51-9198"</f>
        <v>51-9198</v>
      </c>
      <c r="Z897" t="s">
        <v>922</v>
      </c>
      <c r="AA897">
        <v>324121</v>
      </c>
      <c r="AB897">
        <v>7</v>
      </c>
      <c r="AC897">
        <v>7</v>
      </c>
      <c r="AD897" t="s">
        <v>77</v>
      </c>
      <c r="AE897" t="s">
        <v>96</v>
      </c>
      <c r="AF897">
        <v>40</v>
      </c>
      <c r="AG897" s="3">
        <v>0.29166666666666669</v>
      </c>
      <c r="AH897" s="3">
        <v>0.64583333333333337</v>
      </c>
      <c r="AI897" s="4">
        <v>13.19</v>
      </c>
      <c r="AJ897">
        <v>19.79</v>
      </c>
      <c r="AK897">
        <v>19.79</v>
      </c>
      <c r="AL897" t="s">
        <v>79</v>
      </c>
      <c r="AM897" t="s">
        <v>80</v>
      </c>
      <c r="AO897" t="s">
        <v>81</v>
      </c>
      <c r="AR897" t="s">
        <v>80</v>
      </c>
      <c r="AT897" t="s">
        <v>80</v>
      </c>
      <c r="AW897" t="s">
        <v>80</v>
      </c>
      <c r="AY897" t="s">
        <v>4267</v>
      </c>
      <c r="AZ897" t="s">
        <v>4267</v>
      </c>
      <c r="BA897" t="s">
        <v>67</v>
      </c>
      <c r="BB897">
        <v>80023</v>
      </c>
      <c r="BC897" t="s">
        <v>77</v>
      </c>
    </row>
    <row r="898" spans="1:55" x14ac:dyDescent="0.25">
      <c r="A898" t="s">
        <v>4273</v>
      </c>
      <c r="B898" s="1">
        <v>43427</v>
      </c>
      <c r="C898" t="s">
        <v>60</v>
      </c>
      <c r="D898" s="2">
        <v>43406.70689814815</v>
      </c>
      <c r="E898" t="s">
        <v>61</v>
      </c>
      <c r="F898" s="1">
        <v>43486</v>
      </c>
      <c r="G898" s="1">
        <v>43738</v>
      </c>
      <c r="H898" t="s">
        <v>4274</v>
      </c>
      <c r="I898" t="s">
        <v>4275</v>
      </c>
      <c r="J898" t="s">
        <v>4276</v>
      </c>
      <c r="L898" t="s">
        <v>1440</v>
      </c>
      <c r="M898" t="s">
        <v>324</v>
      </c>
      <c r="N898">
        <v>71854</v>
      </c>
      <c r="O898" t="s">
        <v>68</v>
      </c>
      <c r="Q898" t="s">
        <v>4277</v>
      </c>
      <c r="S898" t="s">
        <v>71</v>
      </c>
      <c r="T898" t="s">
        <v>250</v>
      </c>
      <c r="U898" t="s">
        <v>1383</v>
      </c>
      <c r="V898" t="s">
        <v>347</v>
      </c>
      <c r="W898" t="s">
        <v>253</v>
      </c>
      <c r="X898" t="s">
        <v>254</v>
      </c>
      <c r="Y898" t="str">
        <f>"45-4011"</f>
        <v>45-4011</v>
      </c>
      <c r="Z898" t="s">
        <v>242</v>
      </c>
      <c r="AA898">
        <v>115310</v>
      </c>
      <c r="AB898">
        <v>14</v>
      </c>
      <c r="AC898">
        <v>14</v>
      </c>
      <c r="AD898" t="s">
        <v>77</v>
      </c>
      <c r="AE898" t="s">
        <v>78</v>
      </c>
      <c r="AF898">
        <v>40</v>
      </c>
      <c r="AG898" s="3">
        <v>0.33333333333333331</v>
      </c>
      <c r="AH898" s="3">
        <v>0.66666666666666663</v>
      </c>
      <c r="AI898" s="4">
        <v>15.06</v>
      </c>
      <c r="AJ898">
        <v>22.59</v>
      </c>
      <c r="AK898">
        <v>26.34</v>
      </c>
      <c r="AL898" t="s">
        <v>79</v>
      </c>
      <c r="AM898" t="s">
        <v>80</v>
      </c>
      <c r="AO898" t="s">
        <v>81</v>
      </c>
      <c r="AR898" t="s">
        <v>80</v>
      </c>
      <c r="AT898" t="s">
        <v>80</v>
      </c>
      <c r="AW898" t="s">
        <v>71</v>
      </c>
      <c r="AX898">
        <v>3</v>
      </c>
      <c r="AY898" t="s">
        <v>1440</v>
      </c>
      <c r="AZ898" t="s">
        <v>4278</v>
      </c>
      <c r="BA898" t="s">
        <v>324</v>
      </c>
      <c r="BB898">
        <v>71854</v>
      </c>
      <c r="BC898" t="s">
        <v>77</v>
      </c>
    </row>
    <row r="899" spans="1:55" x14ac:dyDescent="0.25">
      <c r="A899" t="s">
        <v>7314</v>
      </c>
      <c r="B899" s="1">
        <v>43446</v>
      </c>
      <c r="C899" t="s">
        <v>60</v>
      </c>
      <c r="D899" s="2">
        <v>43418.749050925922</v>
      </c>
      <c r="E899" t="s">
        <v>61</v>
      </c>
      <c r="F899" s="1">
        <v>43497</v>
      </c>
      <c r="G899" s="1">
        <v>43770</v>
      </c>
      <c r="H899" t="s">
        <v>7315</v>
      </c>
      <c r="J899" t="s">
        <v>7316</v>
      </c>
      <c r="L899" t="s">
        <v>7317</v>
      </c>
      <c r="M899" t="s">
        <v>303</v>
      </c>
      <c r="N899">
        <v>96097</v>
      </c>
      <c r="O899" t="s">
        <v>68</v>
      </c>
      <c r="Q899" t="s">
        <v>7318</v>
      </c>
      <c r="S899" t="s">
        <v>71</v>
      </c>
      <c r="T899" t="s">
        <v>250</v>
      </c>
      <c r="U899" t="s">
        <v>346</v>
      </c>
      <c r="V899" t="s">
        <v>347</v>
      </c>
      <c r="W899" t="s">
        <v>253</v>
      </c>
      <c r="X899" t="s">
        <v>254</v>
      </c>
      <c r="Y899" t="str">
        <f>"45-4011"</f>
        <v>45-4011</v>
      </c>
      <c r="Z899" t="s">
        <v>242</v>
      </c>
      <c r="AA899">
        <v>115310</v>
      </c>
      <c r="AB899">
        <v>129</v>
      </c>
      <c r="AC899">
        <v>129</v>
      </c>
      <c r="AD899" t="s">
        <v>77</v>
      </c>
      <c r="AE899" t="s">
        <v>78</v>
      </c>
      <c r="AF899">
        <v>40</v>
      </c>
      <c r="AG899" s="3">
        <v>0.25</v>
      </c>
      <c r="AH899" s="3">
        <v>0.625</v>
      </c>
      <c r="AI899" s="5">
        <v>12</v>
      </c>
      <c r="AJ899">
        <v>18</v>
      </c>
      <c r="AK899">
        <v>37.5</v>
      </c>
      <c r="AL899" t="s">
        <v>79</v>
      </c>
      <c r="AM899" t="s">
        <v>80</v>
      </c>
      <c r="AO899" t="s">
        <v>81</v>
      </c>
      <c r="AR899" t="s">
        <v>80</v>
      </c>
      <c r="AT899" t="s">
        <v>80</v>
      </c>
      <c r="AW899" t="s">
        <v>71</v>
      </c>
      <c r="AX899">
        <v>3</v>
      </c>
      <c r="AY899" t="s">
        <v>7317</v>
      </c>
      <c r="AZ899" t="s">
        <v>7319</v>
      </c>
      <c r="BA899" t="s">
        <v>303</v>
      </c>
      <c r="BB899">
        <v>96097</v>
      </c>
      <c r="BC899" t="s">
        <v>77</v>
      </c>
    </row>
    <row r="900" spans="1:55" x14ac:dyDescent="0.25">
      <c r="A900" t="s">
        <v>4949</v>
      </c>
      <c r="B900" s="1">
        <v>43455</v>
      </c>
      <c r="C900" t="s">
        <v>60</v>
      </c>
      <c r="D900" s="2">
        <v>43398.758020833331</v>
      </c>
      <c r="E900" t="s">
        <v>61</v>
      </c>
      <c r="F900" s="1">
        <v>43485</v>
      </c>
      <c r="G900" s="1">
        <v>43758</v>
      </c>
      <c r="H900" t="s">
        <v>2773</v>
      </c>
      <c r="I900" t="s">
        <v>69</v>
      </c>
      <c r="J900" t="s">
        <v>2774</v>
      </c>
      <c r="K900" t="s">
        <v>69</v>
      </c>
      <c r="L900" t="s">
        <v>865</v>
      </c>
      <c r="M900" t="s">
        <v>90</v>
      </c>
      <c r="N900">
        <v>77087</v>
      </c>
      <c r="O900" t="s">
        <v>68</v>
      </c>
      <c r="P900" t="s">
        <v>69</v>
      </c>
      <c r="Q900" t="s">
        <v>2775</v>
      </c>
      <c r="S900" t="s">
        <v>71</v>
      </c>
      <c r="T900" t="s">
        <v>2295</v>
      </c>
      <c r="U900" t="s">
        <v>2296</v>
      </c>
      <c r="V900" t="s">
        <v>636</v>
      </c>
      <c r="W900" t="s">
        <v>90</v>
      </c>
      <c r="X900" t="s">
        <v>92</v>
      </c>
      <c r="Y900" t="str">
        <f>"47-2061"</f>
        <v>47-2061</v>
      </c>
      <c r="Z900" t="s">
        <v>92</v>
      </c>
      <c r="AA900">
        <v>236115</v>
      </c>
      <c r="AB900">
        <v>27</v>
      </c>
      <c r="AC900">
        <v>27</v>
      </c>
      <c r="AD900" t="s">
        <v>77</v>
      </c>
      <c r="AE900" t="s">
        <v>96</v>
      </c>
      <c r="AF900">
        <v>40</v>
      </c>
      <c r="AG900" s="3">
        <v>0.33333333333333331</v>
      </c>
      <c r="AH900" s="3">
        <v>0.70833333333333337</v>
      </c>
      <c r="AI900" s="4">
        <v>15.84</v>
      </c>
      <c r="AJ900">
        <v>0</v>
      </c>
      <c r="AK900">
        <v>0</v>
      </c>
      <c r="AL900" t="s">
        <v>79</v>
      </c>
      <c r="AM900" t="s">
        <v>80</v>
      </c>
      <c r="AO900" t="s">
        <v>81</v>
      </c>
      <c r="AP900" t="s">
        <v>69</v>
      </c>
      <c r="AQ900" t="s">
        <v>69</v>
      </c>
      <c r="AR900" t="s">
        <v>80</v>
      </c>
      <c r="AT900" t="s">
        <v>80</v>
      </c>
      <c r="AW900" t="s">
        <v>80</v>
      </c>
      <c r="AY900" t="s">
        <v>865</v>
      </c>
      <c r="AZ900" t="s">
        <v>2298</v>
      </c>
      <c r="BA900" t="s">
        <v>90</v>
      </c>
      <c r="BB900">
        <v>77087</v>
      </c>
      <c r="BC900" t="s">
        <v>77</v>
      </c>
    </row>
    <row r="901" spans="1:55" x14ac:dyDescent="0.25">
      <c r="A901" t="s">
        <v>6240</v>
      </c>
      <c r="B901" s="1">
        <v>43405</v>
      </c>
      <c r="C901" t="s">
        <v>60</v>
      </c>
      <c r="D901" s="2">
        <v>43398.231990740744</v>
      </c>
      <c r="E901" t="s">
        <v>350</v>
      </c>
      <c r="H901" t="s">
        <v>6241</v>
      </c>
      <c r="J901" t="s">
        <v>6242</v>
      </c>
      <c r="K901" t="s">
        <v>6243</v>
      </c>
      <c r="L901" t="s">
        <v>4625</v>
      </c>
      <c r="M901" t="s">
        <v>303</v>
      </c>
      <c r="N901">
        <v>92683</v>
      </c>
      <c r="O901" t="s">
        <v>68</v>
      </c>
      <c r="Q901" t="s">
        <v>6244</v>
      </c>
      <c r="S901" t="s">
        <v>80</v>
      </c>
      <c r="U901" t="s">
        <v>108</v>
      </c>
      <c r="X901" t="s">
        <v>6245</v>
      </c>
      <c r="Y901" t="str">
        <f>"39-9021"</f>
        <v>39-9021</v>
      </c>
      <c r="Z901" t="s">
        <v>6246</v>
      </c>
      <c r="AA901">
        <v>621610</v>
      </c>
      <c r="AB901">
        <v>1</v>
      </c>
      <c r="AD901" t="s">
        <v>77</v>
      </c>
      <c r="AE901" t="s">
        <v>438</v>
      </c>
      <c r="AF901">
        <v>40</v>
      </c>
      <c r="AG901" s="3">
        <v>0.33333333333333331</v>
      </c>
      <c r="AH901" s="3">
        <v>0.70833333333333337</v>
      </c>
      <c r="AI901" s="5">
        <v>500</v>
      </c>
      <c r="AM901" t="s">
        <v>80</v>
      </c>
      <c r="AO901" t="s">
        <v>81</v>
      </c>
      <c r="AQ901" t="s">
        <v>111</v>
      </c>
      <c r="AR901" t="s">
        <v>80</v>
      </c>
      <c r="AT901" t="s">
        <v>80</v>
      </c>
      <c r="AW901" t="s">
        <v>80</v>
      </c>
      <c r="AY901" t="s">
        <v>6247</v>
      </c>
      <c r="AZ901" t="s">
        <v>1626</v>
      </c>
      <c r="BA901" t="s">
        <v>303</v>
      </c>
      <c r="BB901">
        <v>92675</v>
      </c>
      <c r="BC901" t="s">
        <v>83</v>
      </c>
    </row>
    <row r="902" spans="1:55" x14ac:dyDescent="0.25">
      <c r="A902" t="s">
        <v>4263</v>
      </c>
      <c r="B902" s="1">
        <v>43425</v>
      </c>
      <c r="C902" t="s">
        <v>60</v>
      </c>
      <c r="D902" s="2">
        <v>43404.841585648152</v>
      </c>
      <c r="E902" t="s">
        <v>61</v>
      </c>
      <c r="F902" s="1">
        <v>43479</v>
      </c>
      <c r="G902" s="1">
        <v>43563</v>
      </c>
      <c r="H902" t="s">
        <v>4264</v>
      </c>
      <c r="I902" t="s">
        <v>4265</v>
      </c>
      <c r="J902" t="s">
        <v>4266</v>
      </c>
      <c r="L902" t="s">
        <v>4267</v>
      </c>
      <c r="M902" t="s">
        <v>67</v>
      </c>
      <c r="N902">
        <v>80021</v>
      </c>
      <c r="O902" t="s">
        <v>68</v>
      </c>
      <c r="Q902" t="s">
        <v>4268</v>
      </c>
      <c r="S902" t="s">
        <v>71</v>
      </c>
      <c r="T902" t="s">
        <v>511</v>
      </c>
      <c r="U902" t="s">
        <v>512</v>
      </c>
      <c r="V902" t="s">
        <v>513</v>
      </c>
      <c r="W902" t="s">
        <v>303</v>
      </c>
      <c r="X902" t="s">
        <v>3003</v>
      </c>
      <c r="Y902" t="str">
        <f>"37-2012"</f>
        <v>37-2012</v>
      </c>
      <c r="Z902" t="s">
        <v>268</v>
      </c>
      <c r="AA902">
        <v>713920</v>
      </c>
      <c r="AB902">
        <v>10</v>
      </c>
      <c r="AC902">
        <v>10</v>
      </c>
      <c r="AD902" t="s">
        <v>77</v>
      </c>
      <c r="AE902" t="s">
        <v>96</v>
      </c>
      <c r="AF902">
        <v>35</v>
      </c>
      <c r="AG902" s="3">
        <v>0.33333333333333331</v>
      </c>
      <c r="AH902" s="3">
        <v>0.70833333333333337</v>
      </c>
      <c r="AI902" s="5">
        <v>13</v>
      </c>
      <c r="AJ902">
        <v>19.5</v>
      </c>
      <c r="AL902" t="s">
        <v>79</v>
      </c>
      <c r="AM902" t="s">
        <v>80</v>
      </c>
      <c r="AO902" t="s">
        <v>81</v>
      </c>
      <c r="AP902" t="s">
        <v>69</v>
      </c>
      <c r="AQ902" t="s">
        <v>69</v>
      </c>
      <c r="AR902" t="s">
        <v>80</v>
      </c>
      <c r="AT902" t="s">
        <v>80</v>
      </c>
      <c r="AW902" t="s">
        <v>71</v>
      </c>
      <c r="AX902">
        <v>12</v>
      </c>
      <c r="AY902" t="s">
        <v>4269</v>
      </c>
      <c r="AZ902" t="s">
        <v>3887</v>
      </c>
      <c r="BA902" t="s">
        <v>67</v>
      </c>
      <c r="BB902">
        <v>81225</v>
      </c>
      <c r="BC902" t="s">
        <v>77</v>
      </c>
    </row>
    <row r="903" spans="1:55" x14ac:dyDescent="0.25">
      <c r="A903" t="s">
        <v>4698</v>
      </c>
      <c r="B903" s="1">
        <v>43460</v>
      </c>
      <c r="C903" t="s">
        <v>60</v>
      </c>
      <c r="D903" s="2">
        <v>43435.001030092593</v>
      </c>
      <c r="E903" t="s">
        <v>85</v>
      </c>
      <c r="H903" t="s">
        <v>4699</v>
      </c>
      <c r="J903" t="s">
        <v>4700</v>
      </c>
      <c r="K903" t="s">
        <v>4701</v>
      </c>
      <c r="L903" t="s">
        <v>2216</v>
      </c>
      <c r="M903" t="s">
        <v>134</v>
      </c>
      <c r="N903">
        <v>29577</v>
      </c>
      <c r="O903" t="s">
        <v>68</v>
      </c>
      <c r="Q903" t="s">
        <v>4702</v>
      </c>
      <c r="S903" t="s">
        <v>71</v>
      </c>
      <c r="T903" t="s">
        <v>182</v>
      </c>
      <c r="U903" t="s">
        <v>183</v>
      </c>
      <c r="V903" t="s">
        <v>184</v>
      </c>
      <c r="W903" t="s">
        <v>90</v>
      </c>
      <c r="X903" t="s">
        <v>754</v>
      </c>
      <c r="Y903" t="str">
        <f>"37-3011"</f>
        <v>37-3011</v>
      </c>
      <c r="Z903" t="s">
        <v>454</v>
      </c>
      <c r="AA903">
        <v>561730</v>
      </c>
      <c r="AB903">
        <v>15</v>
      </c>
      <c r="AD903" t="s">
        <v>77</v>
      </c>
      <c r="AE903" t="s">
        <v>96</v>
      </c>
      <c r="AF903">
        <v>40</v>
      </c>
      <c r="AG903" s="3">
        <v>0.29166666666666669</v>
      </c>
      <c r="AH903" s="3">
        <v>0.70833333333333337</v>
      </c>
      <c r="AI903" s="4">
        <v>11.9</v>
      </c>
      <c r="AJ903">
        <v>17.850000000000001</v>
      </c>
      <c r="AK903">
        <v>19.5</v>
      </c>
      <c r="AL903" t="s">
        <v>79</v>
      </c>
      <c r="AM903" t="s">
        <v>80</v>
      </c>
      <c r="AO903" t="s">
        <v>81</v>
      </c>
      <c r="AR903" t="s">
        <v>80</v>
      </c>
      <c r="AT903" t="s">
        <v>80</v>
      </c>
      <c r="AW903" t="s">
        <v>71</v>
      </c>
      <c r="AX903">
        <v>3</v>
      </c>
      <c r="AY903" t="s">
        <v>2216</v>
      </c>
      <c r="AZ903" t="s">
        <v>2217</v>
      </c>
      <c r="BA903" t="s">
        <v>134</v>
      </c>
      <c r="BB903">
        <v>29577</v>
      </c>
      <c r="BC903" t="s">
        <v>77</v>
      </c>
    </row>
    <row r="904" spans="1:55" x14ac:dyDescent="0.25">
      <c r="A904" t="s">
        <v>658</v>
      </c>
      <c r="B904" s="1">
        <v>43433</v>
      </c>
      <c r="C904" t="s">
        <v>60</v>
      </c>
      <c r="D904" s="2">
        <v>43422.5155787037</v>
      </c>
      <c r="E904" t="s">
        <v>350</v>
      </c>
      <c r="H904" t="s">
        <v>659</v>
      </c>
      <c r="J904" t="s">
        <v>660</v>
      </c>
      <c r="L904" t="s">
        <v>661</v>
      </c>
      <c r="M904" t="s">
        <v>90</v>
      </c>
      <c r="N904">
        <v>76527</v>
      </c>
      <c r="O904" t="s">
        <v>68</v>
      </c>
      <c r="Q904" t="s">
        <v>662</v>
      </c>
      <c r="S904" t="s">
        <v>71</v>
      </c>
      <c r="T904" t="s">
        <v>663</v>
      </c>
      <c r="U904" t="s">
        <v>664</v>
      </c>
      <c r="V904" t="s">
        <v>665</v>
      </c>
      <c r="W904" t="s">
        <v>90</v>
      </c>
      <c r="X904" t="s">
        <v>666</v>
      </c>
      <c r="Y904" t="str">
        <f>"47-5051"</f>
        <v>47-5051</v>
      </c>
      <c r="Z904" t="s">
        <v>667</v>
      </c>
      <c r="AA904">
        <v>212311</v>
      </c>
      <c r="AB904">
        <v>50</v>
      </c>
      <c r="AD904" t="s">
        <v>77</v>
      </c>
      <c r="AE904" t="s">
        <v>96</v>
      </c>
      <c r="AF904">
        <v>40</v>
      </c>
      <c r="AG904" s="3">
        <v>0.33333333333333331</v>
      </c>
      <c r="AH904" s="3">
        <v>0.70833333333333337</v>
      </c>
      <c r="AI904" s="4">
        <v>15.19</v>
      </c>
      <c r="AJ904">
        <v>22.79</v>
      </c>
      <c r="AL904" t="s">
        <v>79</v>
      </c>
      <c r="AM904" t="s">
        <v>80</v>
      </c>
      <c r="AO904" t="s">
        <v>81</v>
      </c>
      <c r="AR904" t="s">
        <v>80</v>
      </c>
      <c r="AT904" t="s">
        <v>80</v>
      </c>
      <c r="AW904" t="s">
        <v>71</v>
      </c>
      <c r="AX904">
        <v>1</v>
      </c>
      <c r="AY904" t="s">
        <v>668</v>
      </c>
      <c r="AZ904" t="s">
        <v>669</v>
      </c>
      <c r="BA904" t="s">
        <v>90</v>
      </c>
      <c r="BB904">
        <v>79533</v>
      </c>
      <c r="BC904" t="s">
        <v>77</v>
      </c>
    </row>
    <row r="905" spans="1:55" x14ac:dyDescent="0.25">
      <c r="A905" t="s">
        <v>3516</v>
      </c>
      <c r="B905" s="1">
        <v>43448</v>
      </c>
      <c r="C905" t="s">
        <v>60</v>
      </c>
      <c r="D905" s="2">
        <v>43421.010509259257</v>
      </c>
      <c r="E905" t="s">
        <v>757</v>
      </c>
      <c r="F905" s="1">
        <v>43511</v>
      </c>
      <c r="G905" s="1">
        <v>43784</v>
      </c>
      <c r="H905" t="s">
        <v>3517</v>
      </c>
      <c r="J905" t="s">
        <v>3518</v>
      </c>
      <c r="L905" t="s">
        <v>3519</v>
      </c>
      <c r="M905" t="s">
        <v>90</v>
      </c>
      <c r="N905">
        <v>75234</v>
      </c>
      <c r="O905" t="s">
        <v>68</v>
      </c>
      <c r="Q905" t="s">
        <v>3520</v>
      </c>
      <c r="S905" t="s">
        <v>71</v>
      </c>
      <c r="T905" t="s">
        <v>1259</v>
      </c>
      <c r="U905" t="s">
        <v>1064</v>
      </c>
      <c r="V905" t="s">
        <v>1065</v>
      </c>
      <c r="W905" t="s">
        <v>90</v>
      </c>
      <c r="X905" t="s">
        <v>754</v>
      </c>
      <c r="Y905" t="str">
        <f>"37-3011"</f>
        <v>37-3011</v>
      </c>
      <c r="Z905" t="s">
        <v>454</v>
      </c>
      <c r="AA905">
        <v>561730</v>
      </c>
      <c r="AB905">
        <v>15</v>
      </c>
      <c r="AC905">
        <v>15</v>
      </c>
      <c r="AD905" t="s">
        <v>77</v>
      </c>
      <c r="AE905" t="s">
        <v>96</v>
      </c>
      <c r="AF905">
        <v>40</v>
      </c>
      <c r="AG905" s="3">
        <v>0.29166666666666669</v>
      </c>
      <c r="AH905" s="3">
        <v>0.77083333333333337</v>
      </c>
      <c r="AI905" s="4">
        <v>13.94</v>
      </c>
      <c r="AJ905">
        <v>20.91</v>
      </c>
      <c r="AL905" t="s">
        <v>79</v>
      </c>
      <c r="AM905" t="s">
        <v>80</v>
      </c>
      <c r="AO905" t="s">
        <v>81</v>
      </c>
      <c r="AR905" t="s">
        <v>80</v>
      </c>
      <c r="AT905" t="s">
        <v>80</v>
      </c>
      <c r="AW905" t="s">
        <v>80</v>
      </c>
      <c r="AY905" t="s">
        <v>3519</v>
      </c>
      <c r="AZ905" t="s">
        <v>216</v>
      </c>
      <c r="BA905" t="s">
        <v>90</v>
      </c>
      <c r="BB905">
        <v>75234</v>
      </c>
      <c r="BC905" t="s">
        <v>77</v>
      </c>
    </row>
    <row r="906" spans="1:55" x14ac:dyDescent="0.25">
      <c r="A906" t="s">
        <v>6433</v>
      </c>
      <c r="B906" s="1">
        <v>43432</v>
      </c>
      <c r="C906" t="s">
        <v>60</v>
      </c>
      <c r="D906" s="2">
        <v>43399.922013888892</v>
      </c>
      <c r="E906" t="s">
        <v>61</v>
      </c>
      <c r="F906" s="1">
        <v>43474</v>
      </c>
      <c r="G906" s="1">
        <v>43677</v>
      </c>
      <c r="H906" t="s">
        <v>1825</v>
      </c>
      <c r="J906" t="s">
        <v>1826</v>
      </c>
      <c r="L906" t="s">
        <v>1827</v>
      </c>
      <c r="M906" t="s">
        <v>180</v>
      </c>
      <c r="N906">
        <v>19030</v>
      </c>
      <c r="O906" t="s">
        <v>68</v>
      </c>
      <c r="Q906" t="s">
        <v>1828</v>
      </c>
      <c r="S906" t="s">
        <v>71</v>
      </c>
      <c r="T906" t="s">
        <v>1829</v>
      </c>
      <c r="U906" t="s">
        <v>1830</v>
      </c>
      <c r="V906" t="s">
        <v>772</v>
      </c>
      <c r="W906" t="s">
        <v>773</v>
      </c>
      <c r="X906" t="s">
        <v>1831</v>
      </c>
      <c r="Y906" t="str">
        <f>"37-2011"</f>
        <v>37-2011</v>
      </c>
      <c r="Z906" t="s">
        <v>1297</v>
      </c>
      <c r="AA906">
        <v>237310</v>
      </c>
      <c r="AB906">
        <v>6</v>
      </c>
      <c r="AC906">
        <v>6</v>
      </c>
      <c r="AD906" t="s">
        <v>77</v>
      </c>
      <c r="AE906" t="s">
        <v>96</v>
      </c>
      <c r="AF906">
        <v>35</v>
      </c>
      <c r="AG906" s="3">
        <v>0.25</v>
      </c>
      <c r="AH906" s="3">
        <v>0.83333333333333337</v>
      </c>
      <c r="AI906" s="4">
        <v>15.18</v>
      </c>
      <c r="AJ906">
        <v>22.77</v>
      </c>
      <c r="AL906" t="s">
        <v>79</v>
      </c>
      <c r="AM906" t="s">
        <v>80</v>
      </c>
      <c r="AO906" t="s">
        <v>81</v>
      </c>
      <c r="AP906" t="s">
        <v>104</v>
      </c>
      <c r="AQ906" t="s">
        <v>104</v>
      </c>
      <c r="AR906" t="s">
        <v>80</v>
      </c>
      <c r="AT906" t="s">
        <v>80</v>
      </c>
      <c r="AW906" t="s">
        <v>80</v>
      </c>
      <c r="AY906" t="s">
        <v>1827</v>
      </c>
      <c r="AZ906" t="s">
        <v>1032</v>
      </c>
      <c r="BA906" t="s">
        <v>180</v>
      </c>
      <c r="BB906">
        <v>19030</v>
      </c>
      <c r="BC906" t="s">
        <v>77</v>
      </c>
    </row>
    <row r="907" spans="1:55" x14ac:dyDescent="0.25">
      <c r="A907" t="s">
        <v>765</v>
      </c>
      <c r="B907" s="1">
        <v>43424</v>
      </c>
      <c r="C907" t="s">
        <v>60</v>
      </c>
      <c r="D907" s="2">
        <v>43403.003310185188</v>
      </c>
      <c r="E907" t="s">
        <v>61</v>
      </c>
      <c r="F907" s="1">
        <v>43493</v>
      </c>
      <c r="G907" s="1">
        <v>43797</v>
      </c>
      <c r="H907" t="s">
        <v>766</v>
      </c>
      <c r="J907" t="s">
        <v>767</v>
      </c>
      <c r="L907" t="s">
        <v>768</v>
      </c>
      <c r="M907" t="s">
        <v>119</v>
      </c>
      <c r="N907">
        <v>32462</v>
      </c>
      <c r="O907" t="s">
        <v>68</v>
      </c>
      <c r="Q907" t="s">
        <v>769</v>
      </c>
      <c r="S907" t="s">
        <v>71</v>
      </c>
      <c r="T907" t="s">
        <v>770</v>
      </c>
      <c r="U907" t="s">
        <v>771</v>
      </c>
      <c r="V907" t="s">
        <v>772</v>
      </c>
      <c r="W907" t="s">
        <v>773</v>
      </c>
      <c r="X907" t="s">
        <v>754</v>
      </c>
      <c r="Y907" t="str">
        <f>"37-3011"</f>
        <v>37-3011</v>
      </c>
      <c r="Z907" t="s">
        <v>454</v>
      </c>
      <c r="AA907">
        <v>561499</v>
      </c>
      <c r="AB907">
        <v>7</v>
      </c>
      <c r="AC907">
        <v>7</v>
      </c>
      <c r="AD907" t="s">
        <v>77</v>
      </c>
      <c r="AE907" t="s">
        <v>96</v>
      </c>
      <c r="AF907">
        <v>35</v>
      </c>
      <c r="AG907" s="3">
        <v>0.3125</v>
      </c>
      <c r="AH907" s="3">
        <v>0.66666666666666663</v>
      </c>
      <c r="AI907" s="4">
        <v>11.98</v>
      </c>
      <c r="AJ907">
        <v>17.97</v>
      </c>
      <c r="AL907" t="s">
        <v>79</v>
      </c>
      <c r="AM907" t="s">
        <v>80</v>
      </c>
      <c r="AO907" t="s">
        <v>81</v>
      </c>
      <c r="AP907" t="s">
        <v>104</v>
      </c>
      <c r="AQ907" t="s">
        <v>104</v>
      </c>
      <c r="AR907" t="s">
        <v>80</v>
      </c>
      <c r="AT907" t="s">
        <v>80</v>
      </c>
      <c r="AW907" t="s">
        <v>71</v>
      </c>
      <c r="AX907">
        <v>4</v>
      </c>
      <c r="AY907" t="s">
        <v>768</v>
      </c>
      <c r="AZ907" t="s">
        <v>595</v>
      </c>
      <c r="BA907" t="s">
        <v>119</v>
      </c>
      <c r="BB907">
        <v>32462</v>
      </c>
      <c r="BC907" t="s">
        <v>77</v>
      </c>
    </row>
    <row r="908" spans="1:55" x14ac:dyDescent="0.25">
      <c r="A908" t="s">
        <v>2466</v>
      </c>
      <c r="B908" s="1">
        <v>43441</v>
      </c>
      <c r="C908" t="s">
        <v>60</v>
      </c>
      <c r="D908" s="2">
        <v>43407.000474537039</v>
      </c>
      <c r="E908" t="s">
        <v>130</v>
      </c>
      <c r="F908" s="1">
        <v>43497</v>
      </c>
      <c r="G908" s="1">
        <v>43800</v>
      </c>
      <c r="H908" t="s">
        <v>2467</v>
      </c>
      <c r="J908" t="s">
        <v>2468</v>
      </c>
      <c r="L908" t="s">
        <v>1203</v>
      </c>
      <c r="M908" t="s">
        <v>753</v>
      </c>
      <c r="N908">
        <v>23453</v>
      </c>
      <c r="O908" t="s">
        <v>68</v>
      </c>
      <c r="Q908" t="s">
        <v>2469</v>
      </c>
      <c r="S908" t="s">
        <v>71</v>
      </c>
      <c r="T908" t="s">
        <v>836</v>
      </c>
      <c r="U908" t="s">
        <v>837</v>
      </c>
      <c r="V908" t="s">
        <v>2096</v>
      </c>
      <c r="W908" t="s">
        <v>753</v>
      </c>
      <c r="X908" t="s">
        <v>754</v>
      </c>
      <c r="Y908" t="str">
        <f>"37-3011"</f>
        <v>37-3011</v>
      </c>
      <c r="Z908" t="s">
        <v>454</v>
      </c>
      <c r="AA908">
        <v>561730</v>
      </c>
      <c r="AB908">
        <v>30</v>
      </c>
      <c r="AC908">
        <v>29</v>
      </c>
      <c r="AD908" t="s">
        <v>77</v>
      </c>
      <c r="AE908" t="s">
        <v>78</v>
      </c>
      <c r="AF908">
        <v>35</v>
      </c>
      <c r="AG908" s="3">
        <v>0.29166666666666669</v>
      </c>
      <c r="AH908" s="3">
        <v>0.66666666666666663</v>
      </c>
      <c r="AI908" s="4">
        <v>12.46</v>
      </c>
      <c r="AJ908">
        <v>18.690000000000001</v>
      </c>
      <c r="AL908" t="s">
        <v>79</v>
      </c>
      <c r="AM908" t="s">
        <v>80</v>
      </c>
      <c r="AO908" t="s">
        <v>81</v>
      </c>
      <c r="AR908" t="s">
        <v>80</v>
      </c>
      <c r="AT908" t="s">
        <v>80</v>
      </c>
      <c r="AW908" t="s">
        <v>71</v>
      </c>
      <c r="AX908">
        <v>3</v>
      </c>
      <c r="AY908" t="s">
        <v>1203</v>
      </c>
      <c r="AZ908" t="s">
        <v>1205</v>
      </c>
      <c r="BA908" t="s">
        <v>753</v>
      </c>
      <c r="BB908">
        <v>23453</v>
      </c>
      <c r="BC908" t="s">
        <v>77</v>
      </c>
    </row>
    <row r="909" spans="1:55" x14ac:dyDescent="0.25">
      <c r="A909" t="s">
        <v>7947</v>
      </c>
      <c r="B909" s="1">
        <v>43425</v>
      </c>
      <c r="C909" t="s">
        <v>60</v>
      </c>
      <c r="D909" s="2">
        <v>43403.002928240741</v>
      </c>
      <c r="E909" t="s">
        <v>61</v>
      </c>
      <c r="F909" s="1">
        <v>43493</v>
      </c>
      <c r="G909" s="1">
        <v>43784</v>
      </c>
      <c r="H909" t="s">
        <v>7948</v>
      </c>
      <c r="J909" t="s">
        <v>7949</v>
      </c>
      <c r="K909" t="s">
        <v>7950</v>
      </c>
      <c r="L909" t="s">
        <v>6358</v>
      </c>
      <c r="M909" t="s">
        <v>879</v>
      </c>
      <c r="N909">
        <v>63348</v>
      </c>
      <c r="O909" t="s">
        <v>68</v>
      </c>
      <c r="Q909" t="s">
        <v>7951</v>
      </c>
      <c r="S909" t="s">
        <v>71</v>
      </c>
      <c r="T909" t="s">
        <v>770</v>
      </c>
      <c r="U909" t="s">
        <v>771</v>
      </c>
      <c r="V909" t="s">
        <v>772</v>
      </c>
      <c r="W909" t="s">
        <v>773</v>
      </c>
      <c r="X909" t="s">
        <v>666</v>
      </c>
      <c r="Y909" t="str">
        <f>"37-3011"</f>
        <v>37-3011</v>
      </c>
      <c r="Z909" t="s">
        <v>454</v>
      </c>
      <c r="AA909">
        <v>561730</v>
      </c>
      <c r="AB909">
        <v>10</v>
      </c>
      <c r="AC909">
        <v>10</v>
      </c>
      <c r="AD909" t="s">
        <v>77</v>
      </c>
      <c r="AE909" t="s">
        <v>78</v>
      </c>
      <c r="AF909">
        <v>40</v>
      </c>
      <c r="AG909" s="3">
        <v>0.29166666666666669</v>
      </c>
      <c r="AH909" s="3">
        <v>0.64583333333333337</v>
      </c>
      <c r="AI909" s="4">
        <v>14.52</v>
      </c>
      <c r="AJ909">
        <v>21.78</v>
      </c>
      <c r="AL909" t="s">
        <v>79</v>
      </c>
      <c r="AM909" t="s">
        <v>80</v>
      </c>
      <c r="AO909" t="s">
        <v>81</v>
      </c>
      <c r="AP909" t="s">
        <v>104</v>
      </c>
      <c r="AQ909" t="s">
        <v>104</v>
      </c>
      <c r="AR909" t="s">
        <v>80</v>
      </c>
      <c r="AT909" t="s">
        <v>80</v>
      </c>
      <c r="AW909" t="s">
        <v>71</v>
      </c>
      <c r="AX909">
        <v>3</v>
      </c>
      <c r="AY909" t="s">
        <v>6358</v>
      </c>
      <c r="AZ909" t="s">
        <v>2465</v>
      </c>
      <c r="BA909" t="s">
        <v>879</v>
      </c>
      <c r="BB909">
        <v>63348</v>
      </c>
      <c r="BC909" t="s">
        <v>77</v>
      </c>
    </row>
    <row r="910" spans="1:55" x14ac:dyDescent="0.25">
      <c r="A910" t="s">
        <v>1043</v>
      </c>
      <c r="B910" s="1">
        <v>43437</v>
      </c>
      <c r="C910" t="s">
        <v>60</v>
      </c>
      <c r="D910" s="2">
        <v>43407.001886574071</v>
      </c>
      <c r="E910" t="s">
        <v>61</v>
      </c>
      <c r="F910" s="1">
        <v>43497</v>
      </c>
      <c r="G910" s="1">
        <v>43800</v>
      </c>
      <c r="H910" t="s">
        <v>1044</v>
      </c>
      <c r="I910" t="s">
        <v>69</v>
      </c>
      <c r="J910" t="s">
        <v>1045</v>
      </c>
      <c r="K910" t="s">
        <v>1046</v>
      </c>
      <c r="L910" t="s">
        <v>928</v>
      </c>
      <c r="M910" t="s">
        <v>99</v>
      </c>
      <c r="N910">
        <v>70503</v>
      </c>
      <c r="O910" t="s">
        <v>68</v>
      </c>
      <c r="P910" t="s">
        <v>69</v>
      </c>
      <c r="Q910" t="s">
        <v>1047</v>
      </c>
      <c r="S910" t="s">
        <v>71</v>
      </c>
      <c r="T910" t="s">
        <v>223</v>
      </c>
      <c r="U910" t="s">
        <v>224</v>
      </c>
      <c r="V910" t="s">
        <v>225</v>
      </c>
      <c r="W910" t="s">
        <v>99</v>
      </c>
      <c r="X910" t="s">
        <v>1048</v>
      </c>
      <c r="Y910" t="str">
        <f>"37-3011"</f>
        <v>37-3011</v>
      </c>
      <c r="Z910" t="s">
        <v>454</v>
      </c>
      <c r="AA910">
        <v>1114</v>
      </c>
      <c r="AB910">
        <v>10</v>
      </c>
      <c r="AC910">
        <v>10</v>
      </c>
      <c r="AD910" t="s">
        <v>77</v>
      </c>
      <c r="AE910" t="s">
        <v>78</v>
      </c>
      <c r="AF910">
        <v>35</v>
      </c>
      <c r="AG910" s="3">
        <v>0.3125</v>
      </c>
      <c r="AH910" s="3">
        <v>0.64583333333333337</v>
      </c>
      <c r="AI910" s="4">
        <v>11.38</v>
      </c>
      <c r="AJ910">
        <v>17.07</v>
      </c>
      <c r="AK910">
        <v>17.07</v>
      </c>
      <c r="AL910" t="s">
        <v>79</v>
      </c>
      <c r="AM910" t="s">
        <v>80</v>
      </c>
      <c r="AO910" t="s">
        <v>81</v>
      </c>
      <c r="AR910" t="s">
        <v>80</v>
      </c>
      <c r="AT910" t="s">
        <v>80</v>
      </c>
      <c r="AW910" t="s">
        <v>80</v>
      </c>
      <c r="AY910" t="s">
        <v>1049</v>
      </c>
      <c r="AZ910" t="s">
        <v>1050</v>
      </c>
      <c r="BA910" t="s">
        <v>99</v>
      </c>
      <c r="BB910">
        <v>70555</v>
      </c>
      <c r="BC910" t="s">
        <v>77</v>
      </c>
    </row>
    <row r="911" spans="1:55" x14ac:dyDescent="0.25">
      <c r="A911" t="s">
        <v>6278</v>
      </c>
      <c r="B911" s="1">
        <v>43427</v>
      </c>
      <c r="C911" t="s">
        <v>60</v>
      </c>
      <c r="D911" s="2">
        <v>43402.522928240738</v>
      </c>
      <c r="E911" t="s">
        <v>61</v>
      </c>
      <c r="F911" s="1">
        <v>43488</v>
      </c>
      <c r="G911" s="1">
        <v>43735</v>
      </c>
      <c r="H911" t="s">
        <v>6279</v>
      </c>
      <c r="I911" t="s">
        <v>104</v>
      </c>
      <c r="J911" t="s">
        <v>3966</v>
      </c>
      <c r="K911" t="s">
        <v>3967</v>
      </c>
      <c r="L911" t="s">
        <v>3968</v>
      </c>
      <c r="M911" t="s">
        <v>119</v>
      </c>
      <c r="N911">
        <v>33884</v>
      </c>
      <c r="O911" t="s">
        <v>68</v>
      </c>
      <c r="P911" t="s">
        <v>104</v>
      </c>
      <c r="Q911" t="s">
        <v>3969</v>
      </c>
      <c r="S911" t="s">
        <v>71</v>
      </c>
      <c r="T911" t="s">
        <v>3811</v>
      </c>
      <c r="U911" t="s">
        <v>2416</v>
      </c>
      <c r="V911" t="s">
        <v>906</v>
      </c>
      <c r="W911" t="s">
        <v>753</v>
      </c>
      <c r="X911" t="s">
        <v>3970</v>
      </c>
      <c r="Y911" t="str">
        <f>"37-3011"</f>
        <v>37-3011</v>
      </c>
      <c r="Z911" t="s">
        <v>454</v>
      </c>
      <c r="AA911">
        <v>561730</v>
      </c>
      <c r="AB911">
        <v>33</v>
      </c>
      <c r="AC911">
        <v>33</v>
      </c>
      <c r="AD911" t="s">
        <v>77</v>
      </c>
      <c r="AE911" t="s">
        <v>78</v>
      </c>
      <c r="AF911">
        <v>35</v>
      </c>
      <c r="AG911" s="3">
        <v>0.29166666666666669</v>
      </c>
      <c r="AH911" s="3">
        <v>0.60416666666666663</v>
      </c>
      <c r="AI911" s="4">
        <v>14.12</v>
      </c>
      <c r="AJ911">
        <v>21.18</v>
      </c>
      <c r="AL911" t="s">
        <v>79</v>
      </c>
      <c r="AM911" t="s">
        <v>80</v>
      </c>
      <c r="AO911" t="s">
        <v>81</v>
      </c>
      <c r="AP911" t="s">
        <v>104</v>
      </c>
      <c r="AQ911" t="s">
        <v>104</v>
      </c>
      <c r="AR911" t="s">
        <v>80</v>
      </c>
      <c r="AT911" t="s">
        <v>80</v>
      </c>
      <c r="AW911" t="s">
        <v>80</v>
      </c>
      <c r="AY911" t="s">
        <v>6280</v>
      </c>
      <c r="AZ911" t="s">
        <v>6280</v>
      </c>
      <c r="BA911" t="s">
        <v>119</v>
      </c>
      <c r="BB911">
        <v>34974</v>
      </c>
      <c r="BC911" t="s">
        <v>77</v>
      </c>
    </row>
    <row r="912" spans="1:55" x14ac:dyDescent="0.25">
      <c r="A912" t="s">
        <v>6790</v>
      </c>
      <c r="B912" s="1">
        <v>43455</v>
      </c>
      <c r="C912" t="s">
        <v>60</v>
      </c>
      <c r="D912" s="2">
        <v>43399.884780092594</v>
      </c>
      <c r="E912" t="s">
        <v>115</v>
      </c>
      <c r="H912" t="s">
        <v>6791</v>
      </c>
      <c r="J912" t="s">
        <v>6792</v>
      </c>
      <c r="L912" t="s">
        <v>6793</v>
      </c>
      <c r="M912" t="s">
        <v>240</v>
      </c>
      <c r="N912">
        <v>39828</v>
      </c>
      <c r="O912" t="s">
        <v>68</v>
      </c>
      <c r="Q912" t="s">
        <v>3563</v>
      </c>
      <c r="S912" t="s">
        <v>80</v>
      </c>
      <c r="U912" t="s">
        <v>108</v>
      </c>
      <c r="X912" t="s">
        <v>6794</v>
      </c>
      <c r="Y912" t="str">
        <f>"53-7064"</f>
        <v>53-7064</v>
      </c>
      <c r="Z912" t="s">
        <v>125</v>
      </c>
      <c r="AA912">
        <v>424480</v>
      </c>
      <c r="AB912">
        <v>60</v>
      </c>
      <c r="AD912" t="s">
        <v>77</v>
      </c>
      <c r="AE912" t="s">
        <v>78</v>
      </c>
      <c r="AF912">
        <v>40</v>
      </c>
      <c r="AG912" s="3">
        <v>0.25</v>
      </c>
      <c r="AH912" s="3">
        <v>0.60416666666666663</v>
      </c>
      <c r="AI912" s="4">
        <v>11.79</v>
      </c>
      <c r="AJ912">
        <v>0</v>
      </c>
      <c r="AL912" t="s">
        <v>79</v>
      </c>
      <c r="AM912" t="s">
        <v>80</v>
      </c>
      <c r="AO912" t="s">
        <v>173</v>
      </c>
      <c r="AP912" t="s">
        <v>69</v>
      </c>
      <c r="AQ912" t="s">
        <v>69</v>
      </c>
      <c r="AR912" t="s">
        <v>80</v>
      </c>
      <c r="AT912" t="s">
        <v>80</v>
      </c>
      <c r="AW912" t="s">
        <v>71</v>
      </c>
      <c r="AX912">
        <v>2</v>
      </c>
      <c r="AY912" t="s">
        <v>6795</v>
      </c>
      <c r="AZ912" t="s">
        <v>6796</v>
      </c>
      <c r="BA912" t="s">
        <v>240</v>
      </c>
      <c r="BB912">
        <v>39828</v>
      </c>
      <c r="BC912" t="s">
        <v>83</v>
      </c>
    </row>
    <row r="913" spans="1:55" x14ac:dyDescent="0.25">
      <c r="A913" t="s">
        <v>6434</v>
      </c>
      <c r="B913" s="1">
        <v>43451</v>
      </c>
      <c r="C913" t="s">
        <v>60</v>
      </c>
      <c r="D913" s="2">
        <v>43407.004351851851</v>
      </c>
      <c r="E913" t="s">
        <v>61</v>
      </c>
      <c r="F913" s="1">
        <v>43497</v>
      </c>
      <c r="G913" s="1">
        <v>43770</v>
      </c>
      <c r="H913" t="s">
        <v>6435</v>
      </c>
      <c r="J913" t="s">
        <v>6436</v>
      </c>
      <c r="K913" t="s">
        <v>6437</v>
      </c>
      <c r="L913" t="s">
        <v>1212</v>
      </c>
      <c r="M913" t="s">
        <v>90</v>
      </c>
      <c r="N913">
        <v>76177</v>
      </c>
      <c r="O913" t="s">
        <v>68</v>
      </c>
      <c r="Q913" t="s">
        <v>6438</v>
      </c>
      <c r="S913" t="s">
        <v>71</v>
      </c>
      <c r="T913" t="s">
        <v>663</v>
      </c>
      <c r="U913" t="s">
        <v>1003</v>
      </c>
      <c r="V913" t="s">
        <v>640</v>
      </c>
      <c r="W913" t="s">
        <v>90</v>
      </c>
      <c r="X913" t="s">
        <v>666</v>
      </c>
      <c r="Y913" t="str">
        <f>"37-3011"</f>
        <v>37-3011</v>
      </c>
      <c r="Z913" t="s">
        <v>454</v>
      </c>
      <c r="AA913">
        <v>561730</v>
      </c>
      <c r="AB913">
        <v>57</v>
      </c>
      <c r="AC913">
        <v>57</v>
      </c>
      <c r="AD913" t="s">
        <v>77</v>
      </c>
      <c r="AE913" t="s">
        <v>96</v>
      </c>
      <c r="AF913">
        <v>40</v>
      </c>
      <c r="AG913" s="3">
        <v>0.27083333333333331</v>
      </c>
      <c r="AH913" s="3">
        <v>0.70833333333333337</v>
      </c>
      <c r="AI913" s="4">
        <v>13.94</v>
      </c>
      <c r="AJ913">
        <v>20.91</v>
      </c>
      <c r="AK913">
        <v>23.45</v>
      </c>
      <c r="AL913" t="s">
        <v>79</v>
      </c>
      <c r="AM913" t="s">
        <v>80</v>
      </c>
      <c r="AO913" t="s">
        <v>81</v>
      </c>
      <c r="AR913" t="s">
        <v>80</v>
      </c>
      <c r="AT913" t="s">
        <v>80</v>
      </c>
      <c r="AW913" t="s">
        <v>80</v>
      </c>
      <c r="AY913" t="s">
        <v>1212</v>
      </c>
      <c r="AZ913" t="s">
        <v>559</v>
      </c>
      <c r="BA913" t="s">
        <v>90</v>
      </c>
      <c r="BB913">
        <v>76262</v>
      </c>
      <c r="BC913" t="s">
        <v>77</v>
      </c>
    </row>
    <row r="914" spans="1:55" x14ac:dyDescent="0.25">
      <c r="A914" t="s">
        <v>7184</v>
      </c>
      <c r="B914" s="1">
        <v>43434</v>
      </c>
      <c r="C914" t="s">
        <v>60</v>
      </c>
      <c r="D914" s="2">
        <v>43407.004374999997</v>
      </c>
      <c r="E914" t="s">
        <v>61</v>
      </c>
      <c r="F914" s="1">
        <v>43497</v>
      </c>
      <c r="G914" s="1">
        <v>43770</v>
      </c>
      <c r="H914" t="s">
        <v>2176</v>
      </c>
      <c r="I914" t="s">
        <v>2177</v>
      </c>
      <c r="J914" t="s">
        <v>7185</v>
      </c>
      <c r="L914" t="s">
        <v>6501</v>
      </c>
      <c r="M914" t="s">
        <v>90</v>
      </c>
      <c r="N914">
        <v>78660</v>
      </c>
      <c r="O914" t="s">
        <v>68</v>
      </c>
      <c r="Q914" t="s">
        <v>2179</v>
      </c>
      <c r="S914" t="s">
        <v>71</v>
      </c>
      <c r="T914" t="s">
        <v>663</v>
      </c>
      <c r="U914" t="s">
        <v>1003</v>
      </c>
      <c r="V914" t="s">
        <v>640</v>
      </c>
      <c r="W914" t="s">
        <v>90</v>
      </c>
      <c r="X914" t="s">
        <v>754</v>
      </c>
      <c r="Y914" t="str">
        <f>"37-3011"</f>
        <v>37-3011</v>
      </c>
      <c r="Z914" t="s">
        <v>454</v>
      </c>
      <c r="AA914">
        <v>551112</v>
      </c>
      <c r="AB914">
        <v>30</v>
      </c>
      <c r="AC914">
        <v>30</v>
      </c>
      <c r="AD914" t="s">
        <v>77</v>
      </c>
      <c r="AE914" t="s">
        <v>96</v>
      </c>
      <c r="AF914">
        <v>40</v>
      </c>
      <c r="AG914" s="3">
        <v>0.27083333333333331</v>
      </c>
      <c r="AH914" s="3">
        <v>0.625</v>
      </c>
      <c r="AI914" s="4">
        <v>13.91</v>
      </c>
      <c r="AJ914">
        <v>20.87</v>
      </c>
      <c r="AK914">
        <v>25.5</v>
      </c>
      <c r="AL914" t="s">
        <v>79</v>
      </c>
      <c r="AM914" t="s">
        <v>80</v>
      </c>
      <c r="AO914" t="s">
        <v>81</v>
      </c>
      <c r="AR914" t="s">
        <v>80</v>
      </c>
      <c r="AT914" t="s">
        <v>80</v>
      </c>
      <c r="AW914" t="s">
        <v>71</v>
      </c>
      <c r="AX914">
        <v>2</v>
      </c>
      <c r="AY914" t="s">
        <v>6501</v>
      </c>
      <c r="AZ914" t="s">
        <v>867</v>
      </c>
      <c r="BA914" t="s">
        <v>90</v>
      </c>
      <c r="BB914">
        <v>78660</v>
      </c>
      <c r="BC914" t="s">
        <v>77</v>
      </c>
    </row>
    <row r="915" spans="1:55" x14ac:dyDescent="0.25">
      <c r="A915" t="s">
        <v>7096</v>
      </c>
      <c r="B915" s="1">
        <v>43425</v>
      </c>
      <c r="C915" t="s">
        <v>60</v>
      </c>
      <c r="D915" s="2">
        <v>43399.659039351849</v>
      </c>
      <c r="E915" t="s">
        <v>61</v>
      </c>
      <c r="F915" s="1">
        <v>43488</v>
      </c>
      <c r="G915" s="1">
        <v>43735</v>
      </c>
      <c r="H915" t="s">
        <v>7097</v>
      </c>
      <c r="I915" t="s">
        <v>104</v>
      </c>
      <c r="J915" t="s">
        <v>3966</v>
      </c>
      <c r="K915" t="s">
        <v>3967</v>
      </c>
      <c r="L915" t="s">
        <v>3968</v>
      </c>
      <c r="M915" t="s">
        <v>119</v>
      </c>
      <c r="N915">
        <v>33884</v>
      </c>
      <c r="O915" t="s">
        <v>68</v>
      </c>
      <c r="P915" t="s">
        <v>104</v>
      </c>
      <c r="Q915" t="s">
        <v>3969</v>
      </c>
      <c r="S915" t="s">
        <v>71</v>
      </c>
      <c r="T915" t="s">
        <v>3811</v>
      </c>
      <c r="U915" t="s">
        <v>2416</v>
      </c>
      <c r="V915" t="s">
        <v>906</v>
      </c>
      <c r="W915" t="s">
        <v>753</v>
      </c>
      <c r="X915" t="s">
        <v>3970</v>
      </c>
      <c r="Y915" t="str">
        <f>"37-3011"</f>
        <v>37-3011</v>
      </c>
      <c r="Z915" t="s">
        <v>454</v>
      </c>
      <c r="AA915">
        <v>561730</v>
      </c>
      <c r="AB915">
        <v>28</v>
      </c>
      <c r="AC915">
        <v>28</v>
      </c>
      <c r="AD915" t="s">
        <v>77</v>
      </c>
      <c r="AE915" t="s">
        <v>78</v>
      </c>
      <c r="AF915">
        <v>35</v>
      </c>
      <c r="AG915" s="3">
        <v>0.29166666666666669</v>
      </c>
      <c r="AH915" s="3">
        <v>0.60416666666666663</v>
      </c>
      <c r="AI915" s="4">
        <v>14.12</v>
      </c>
      <c r="AJ915">
        <v>21.18</v>
      </c>
      <c r="AL915" t="s">
        <v>79</v>
      </c>
      <c r="AM915" t="s">
        <v>80</v>
      </c>
      <c r="AO915" t="s">
        <v>81</v>
      </c>
      <c r="AP915" t="s">
        <v>104</v>
      </c>
      <c r="AQ915" t="s">
        <v>104</v>
      </c>
      <c r="AR915" t="s">
        <v>80</v>
      </c>
      <c r="AT915" t="s">
        <v>80</v>
      </c>
      <c r="AW915" t="s">
        <v>80</v>
      </c>
      <c r="AY915" t="s">
        <v>7098</v>
      </c>
      <c r="AZ915" t="s">
        <v>7099</v>
      </c>
      <c r="BA915" t="s">
        <v>119</v>
      </c>
      <c r="BB915">
        <v>33833</v>
      </c>
      <c r="BC915" t="s">
        <v>77</v>
      </c>
    </row>
    <row r="916" spans="1:55" x14ac:dyDescent="0.25">
      <c r="A916" t="s">
        <v>2502</v>
      </c>
      <c r="B916" s="1">
        <v>43444</v>
      </c>
      <c r="C916" t="s">
        <v>60</v>
      </c>
      <c r="D916" s="2">
        <v>43403.002534722225</v>
      </c>
      <c r="E916" t="s">
        <v>757</v>
      </c>
      <c r="F916" s="1">
        <v>43493</v>
      </c>
      <c r="G916" s="1">
        <v>43797</v>
      </c>
      <c r="H916" t="s">
        <v>2503</v>
      </c>
      <c r="J916" t="s">
        <v>2504</v>
      </c>
      <c r="L916" t="s">
        <v>2505</v>
      </c>
      <c r="M916" t="s">
        <v>152</v>
      </c>
      <c r="N916">
        <v>21078</v>
      </c>
      <c r="O916" t="s">
        <v>68</v>
      </c>
      <c r="Q916" t="s">
        <v>2506</v>
      </c>
      <c r="S916" t="s">
        <v>71</v>
      </c>
      <c r="T916" t="s">
        <v>770</v>
      </c>
      <c r="U916" t="s">
        <v>771</v>
      </c>
      <c r="V916" t="s">
        <v>1189</v>
      </c>
      <c r="W916" t="s">
        <v>773</v>
      </c>
      <c r="X916" t="s">
        <v>754</v>
      </c>
      <c r="Y916" t="str">
        <f>"37-3011"</f>
        <v>37-3011</v>
      </c>
      <c r="Z916" t="s">
        <v>454</v>
      </c>
      <c r="AA916">
        <v>561730</v>
      </c>
      <c r="AB916">
        <v>15</v>
      </c>
      <c r="AC916">
        <v>15</v>
      </c>
      <c r="AD916" t="s">
        <v>77</v>
      </c>
      <c r="AE916" t="s">
        <v>78</v>
      </c>
      <c r="AF916">
        <v>40</v>
      </c>
      <c r="AG916" s="3">
        <v>0.29166666666666669</v>
      </c>
      <c r="AH916" s="3">
        <v>0.66666666666666663</v>
      </c>
      <c r="AI916" s="4">
        <v>14.64</v>
      </c>
      <c r="AJ916">
        <v>21.96</v>
      </c>
      <c r="AL916" t="s">
        <v>79</v>
      </c>
      <c r="AM916" t="s">
        <v>80</v>
      </c>
      <c r="AO916" t="s">
        <v>81</v>
      </c>
      <c r="AP916" t="s">
        <v>104</v>
      </c>
      <c r="AQ916" t="s">
        <v>104</v>
      </c>
      <c r="AR916" t="s">
        <v>80</v>
      </c>
      <c r="AT916" t="s">
        <v>80</v>
      </c>
      <c r="AW916" t="s">
        <v>80</v>
      </c>
      <c r="AY916" t="s">
        <v>2505</v>
      </c>
      <c r="AZ916" t="s">
        <v>2507</v>
      </c>
      <c r="BA916" t="s">
        <v>152</v>
      </c>
      <c r="BB916">
        <v>21078</v>
      </c>
      <c r="BC916" t="s">
        <v>77</v>
      </c>
    </row>
    <row r="917" spans="1:55" x14ac:dyDescent="0.25">
      <c r="A917" t="s">
        <v>7256</v>
      </c>
      <c r="B917" s="1">
        <v>43437</v>
      </c>
      <c r="C917" t="s">
        <v>60</v>
      </c>
      <c r="D917" s="2">
        <v>43407.000798611109</v>
      </c>
      <c r="E917" t="s">
        <v>61</v>
      </c>
      <c r="F917" s="1">
        <v>43497</v>
      </c>
      <c r="G917" s="1">
        <v>43800</v>
      </c>
      <c r="H917" t="s">
        <v>7257</v>
      </c>
      <c r="J917" t="s">
        <v>7258</v>
      </c>
      <c r="L917" t="s">
        <v>6185</v>
      </c>
      <c r="M917" t="s">
        <v>152</v>
      </c>
      <c r="N917">
        <v>20636</v>
      </c>
      <c r="O917" t="s">
        <v>68</v>
      </c>
      <c r="Q917" t="s">
        <v>7259</v>
      </c>
      <c r="S917" t="s">
        <v>71</v>
      </c>
      <c r="T917" t="s">
        <v>836</v>
      </c>
      <c r="U917" t="s">
        <v>837</v>
      </c>
      <c r="V917" t="s">
        <v>2096</v>
      </c>
      <c r="W917" t="s">
        <v>753</v>
      </c>
      <c r="X917" t="s">
        <v>754</v>
      </c>
      <c r="Y917" t="str">
        <f>"37-3011"</f>
        <v>37-3011</v>
      </c>
      <c r="Z917" t="s">
        <v>454</v>
      </c>
      <c r="AA917">
        <v>561730</v>
      </c>
      <c r="AB917">
        <v>6</v>
      </c>
      <c r="AC917">
        <v>6</v>
      </c>
      <c r="AD917" t="s">
        <v>77</v>
      </c>
      <c r="AE917" t="s">
        <v>78</v>
      </c>
      <c r="AF917">
        <v>35</v>
      </c>
      <c r="AG917" s="3">
        <v>0.27083333333333331</v>
      </c>
      <c r="AH917" s="3">
        <v>0.625</v>
      </c>
      <c r="AI917" s="4">
        <v>15.39</v>
      </c>
      <c r="AJ917">
        <v>23.09</v>
      </c>
      <c r="AL917" t="s">
        <v>79</v>
      </c>
      <c r="AM917" t="s">
        <v>80</v>
      </c>
      <c r="AO917" t="s">
        <v>81</v>
      </c>
      <c r="AR917" t="s">
        <v>80</v>
      </c>
      <c r="AT917" t="s">
        <v>80</v>
      </c>
      <c r="AW917" t="s">
        <v>71</v>
      </c>
      <c r="AX917">
        <v>3</v>
      </c>
      <c r="AY917" t="s">
        <v>6185</v>
      </c>
      <c r="AZ917" t="s">
        <v>7260</v>
      </c>
      <c r="BA917" t="s">
        <v>152</v>
      </c>
      <c r="BB917">
        <v>20636</v>
      </c>
      <c r="BC917" t="s">
        <v>77</v>
      </c>
    </row>
    <row r="918" spans="1:55" x14ac:dyDescent="0.25">
      <c r="A918" t="s">
        <v>8206</v>
      </c>
      <c r="B918" s="1">
        <v>43440</v>
      </c>
      <c r="C918" t="s">
        <v>60</v>
      </c>
      <c r="D918" s="2">
        <v>43401.675891203704</v>
      </c>
      <c r="E918" t="s">
        <v>61</v>
      </c>
      <c r="F918" s="1">
        <v>43490</v>
      </c>
      <c r="G918" s="1">
        <v>43763</v>
      </c>
      <c r="H918" t="s">
        <v>8207</v>
      </c>
      <c r="J918" t="s">
        <v>5767</v>
      </c>
      <c r="K918" t="s">
        <v>5768</v>
      </c>
      <c r="L918" t="s">
        <v>5769</v>
      </c>
      <c r="M918" t="s">
        <v>1055</v>
      </c>
      <c r="N918">
        <v>47340</v>
      </c>
      <c r="O918" t="s">
        <v>68</v>
      </c>
      <c r="Q918" t="s">
        <v>8208</v>
      </c>
      <c r="S918" t="s">
        <v>71</v>
      </c>
      <c r="T918" t="s">
        <v>4479</v>
      </c>
      <c r="U918" t="s">
        <v>4480</v>
      </c>
      <c r="V918" t="s">
        <v>4481</v>
      </c>
      <c r="W918" t="s">
        <v>1055</v>
      </c>
      <c r="X918" t="s">
        <v>4482</v>
      </c>
      <c r="Y918" t="str">
        <f>"39-3091"</f>
        <v>39-3091</v>
      </c>
      <c r="Z918" t="s">
        <v>166</v>
      </c>
      <c r="AA918">
        <v>713990</v>
      </c>
      <c r="AB918">
        <v>140</v>
      </c>
      <c r="AC918">
        <v>140</v>
      </c>
      <c r="AD918" t="s">
        <v>77</v>
      </c>
      <c r="AE918" t="s">
        <v>78</v>
      </c>
      <c r="AF918">
        <v>40</v>
      </c>
      <c r="AG918" s="3">
        <v>0.5</v>
      </c>
      <c r="AH918" s="3">
        <v>0.91666666666666663</v>
      </c>
      <c r="AI918" s="4">
        <v>8.66</v>
      </c>
      <c r="AL918" t="s">
        <v>79</v>
      </c>
      <c r="AM918" t="s">
        <v>80</v>
      </c>
      <c r="AO918" t="s">
        <v>81</v>
      </c>
      <c r="AP918" t="s">
        <v>69</v>
      </c>
      <c r="AQ918" t="s">
        <v>69</v>
      </c>
      <c r="AR918" t="s">
        <v>80</v>
      </c>
      <c r="AT918" t="s">
        <v>80</v>
      </c>
      <c r="AW918" t="s">
        <v>80</v>
      </c>
      <c r="AY918" t="s">
        <v>5769</v>
      </c>
      <c r="AZ918" t="s">
        <v>8209</v>
      </c>
      <c r="BA918" t="s">
        <v>1055</v>
      </c>
      <c r="BB918">
        <v>47340</v>
      </c>
      <c r="BC918" t="s">
        <v>77</v>
      </c>
    </row>
    <row r="919" spans="1:55" x14ac:dyDescent="0.25">
      <c r="A919" t="s">
        <v>774</v>
      </c>
      <c r="B919" s="1">
        <v>43425</v>
      </c>
      <c r="C919" t="s">
        <v>60</v>
      </c>
      <c r="D919" s="2">
        <v>43403.000706018516</v>
      </c>
      <c r="E919" t="s">
        <v>61</v>
      </c>
      <c r="F919" s="1">
        <v>43493</v>
      </c>
      <c r="G919" s="1">
        <v>43784</v>
      </c>
      <c r="H919" t="s">
        <v>775</v>
      </c>
      <c r="J919" t="s">
        <v>776</v>
      </c>
      <c r="L919" t="s">
        <v>777</v>
      </c>
      <c r="M919" t="s">
        <v>90</v>
      </c>
      <c r="N919">
        <v>77803</v>
      </c>
      <c r="O919" t="s">
        <v>68</v>
      </c>
      <c r="Q919" t="s">
        <v>778</v>
      </c>
      <c r="S919" t="s">
        <v>71</v>
      </c>
      <c r="T919" t="s">
        <v>779</v>
      </c>
      <c r="U919" t="s">
        <v>751</v>
      </c>
      <c r="V919" t="s">
        <v>752</v>
      </c>
      <c r="W919" t="s">
        <v>753</v>
      </c>
      <c r="X919" t="s">
        <v>754</v>
      </c>
      <c r="Y919" t="str">
        <f t="shared" ref="Y919:Y928" si="3">"37-3011"</f>
        <v>37-3011</v>
      </c>
      <c r="Z919" t="s">
        <v>454</v>
      </c>
      <c r="AA919">
        <v>561730</v>
      </c>
      <c r="AB919">
        <v>70</v>
      </c>
      <c r="AC919">
        <v>70</v>
      </c>
      <c r="AD919" t="s">
        <v>77</v>
      </c>
      <c r="AE919" t="s">
        <v>96</v>
      </c>
      <c r="AF919">
        <v>40</v>
      </c>
      <c r="AG919" s="3">
        <v>0.29166666666666669</v>
      </c>
      <c r="AH919" s="3">
        <v>0.64583333333333337</v>
      </c>
      <c r="AI919" s="4">
        <v>12.54</v>
      </c>
      <c r="AJ919">
        <v>18.809999999999999</v>
      </c>
      <c r="AL919" t="s">
        <v>79</v>
      </c>
      <c r="AM919" t="s">
        <v>80</v>
      </c>
      <c r="AO919" t="s">
        <v>81</v>
      </c>
      <c r="AR919" t="s">
        <v>80</v>
      </c>
      <c r="AT919" t="s">
        <v>80</v>
      </c>
      <c r="AW919" t="s">
        <v>80</v>
      </c>
      <c r="AY919" t="s">
        <v>777</v>
      </c>
      <c r="AZ919" t="s">
        <v>780</v>
      </c>
      <c r="BA919" t="s">
        <v>90</v>
      </c>
      <c r="BB919">
        <v>77803</v>
      </c>
      <c r="BC919" t="s">
        <v>77</v>
      </c>
    </row>
    <row r="920" spans="1:55" x14ac:dyDescent="0.25">
      <c r="A920" t="s">
        <v>8255</v>
      </c>
      <c r="B920" s="1">
        <v>43444</v>
      </c>
      <c r="C920" t="s">
        <v>60</v>
      </c>
      <c r="D920" s="2">
        <v>43407.572395833333</v>
      </c>
      <c r="E920" t="s">
        <v>61</v>
      </c>
      <c r="F920" s="1">
        <v>43497</v>
      </c>
      <c r="G920" s="1">
        <v>43784</v>
      </c>
      <c r="H920" t="s">
        <v>3704</v>
      </c>
      <c r="J920" t="s">
        <v>3705</v>
      </c>
      <c r="L920" t="s">
        <v>89</v>
      </c>
      <c r="M920" t="s">
        <v>90</v>
      </c>
      <c r="N920">
        <v>78247</v>
      </c>
      <c r="O920" t="s">
        <v>68</v>
      </c>
      <c r="Q920" t="s">
        <v>3706</v>
      </c>
      <c r="S920" t="s">
        <v>71</v>
      </c>
      <c r="T920" t="s">
        <v>663</v>
      </c>
      <c r="U920" t="s">
        <v>1003</v>
      </c>
      <c r="V920" t="s">
        <v>640</v>
      </c>
      <c r="W920" t="s">
        <v>90</v>
      </c>
      <c r="X920" t="s">
        <v>754</v>
      </c>
      <c r="Y920" t="str">
        <f t="shared" si="3"/>
        <v>37-3011</v>
      </c>
      <c r="Z920" t="s">
        <v>454</v>
      </c>
      <c r="AA920">
        <v>561730</v>
      </c>
      <c r="AB920">
        <v>28</v>
      </c>
      <c r="AC920">
        <v>28</v>
      </c>
      <c r="AD920" t="s">
        <v>77</v>
      </c>
      <c r="AE920" t="s">
        <v>96</v>
      </c>
      <c r="AF920">
        <v>40</v>
      </c>
      <c r="AG920" s="3">
        <v>0.29166666666666669</v>
      </c>
      <c r="AH920" s="3">
        <v>0.66666666666666663</v>
      </c>
      <c r="AI920" s="4">
        <v>13.91</v>
      </c>
      <c r="AJ920">
        <v>20.87</v>
      </c>
      <c r="AL920" t="s">
        <v>79</v>
      </c>
      <c r="AM920" t="s">
        <v>80</v>
      </c>
      <c r="AO920" t="s">
        <v>81</v>
      </c>
      <c r="AR920" t="s">
        <v>80</v>
      </c>
      <c r="AT920" t="s">
        <v>80</v>
      </c>
      <c r="AW920" t="s">
        <v>71</v>
      </c>
      <c r="AX920">
        <v>3</v>
      </c>
      <c r="AY920" t="s">
        <v>665</v>
      </c>
      <c r="AZ920" t="s">
        <v>867</v>
      </c>
      <c r="BA920" t="s">
        <v>90</v>
      </c>
      <c r="BB920">
        <v>78754</v>
      </c>
      <c r="BC920" t="s">
        <v>77</v>
      </c>
    </row>
    <row r="921" spans="1:55" x14ac:dyDescent="0.25">
      <c r="A921" t="s">
        <v>2254</v>
      </c>
      <c r="B921" s="1">
        <v>43434</v>
      </c>
      <c r="C921" t="s">
        <v>60</v>
      </c>
      <c r="D921" s="2">
        <v>43407.001215277778</v>
      </c>
      <c r="E921" t="s">
        <v>115</v>
      </c>
      <c r="H921" t="s">
        <v>2255</v>
      </c>
      <c r="J921" t="s">
        <v>2256</v>
      </c>
      <c r="L921" t="s">
        <v>2257</v>
      </c>
      <c r="M921" t="s">
        <v>152</v>
      </c>
      <c r="N921">
        <v>21666</v>
      </c>
      <c r="O921" t="s">
        <v>68</v>
      </c>
      <c r="Q921" t="s">
        <v>2258</v>
      </c>
      <c r="S921" t="s">
        <v>71</v>
      </c>
      <c r="T921" t="s">
        <v>836</v>
      </c>
      <c r="U921" t="s">
        <v>837</v>
      </c>
      <c r="V921" t="s">
        <v>838</v>
      </c>
      <c r="W921" t="s">
        <v>753</v>
      </c>
      <c r="X921" t="s">
        <v>754</v>
      </c>
      <c r="Y921" t="str">
        <f t="shared" si="3"/>
        <v>37-3011</v>
      </c>
      <c r="Z921" t="s">
        <v>454</v>
      </c>
      <c r="AA921">
        <v>561730</v>
      </c>
      <c r="AB921">
        <v>20</v>
      </c>
      <c r="AD921" t="s">
        <v>77</v>
      </c>
      <c r="AE921" t="s">
        <v>78</v>
      </c>
      <c r="AF921">
        <v>35</v>
      </c>
      <c r="AG921" s="3">
        <v>0.33333333333333331</v>
      </c>
      <c r="AH921" s="3">
        <v>0.6875</v>
      </c>
      <c r="AI921" s="4">
        <v>14.64</v>
      </c>
      <c r="AJ921">
        <v>21.96</v>
      </c>
      <c r="AL921" t="s">
        <v>79</v>
      </c>
      <c r="AM921" t="s">
        <v>80</v>
      </c>
      <c r="AO921" t="s">
        <v>81</v>
      </c>
      <c r="AR921" t="s">
        <v>80</v>
      </c>
      <c r="AT921" t="s">
        <v>80</v>
      </c>
      <c r="AW921" t="s">
        <v>71</v>
      </c>
      <c r="AX921">
        <v>3</v>
      </c>
      <c r="AY921" t="s">
        <v>2257</v>
      </c>
      <c r="AZ921" t="s">
        <v>2259</v>
      </c>
      <c r="BA921" t="s">
        <v>152</v>
      </c>
      <c r="BB921">
        <v>21666</v>
      </c>
      <c r="BC921" t="s">
        <v>77</v>
      </c>
    </row>
    <row r="922" spans="1:55" x14ac:dyDescent="0.25">
      <c r="A922" t="s">
        <v>8190</v>
      </c>
      <c r="B922" s="1">
        <v>43441</v>
      </c>
      <c r="C922" t="s">
        <v>60</v>
      </c>
      <c r="D922" s="2">
        <v>43407.002118055556</v>
      </c>
      <c r="E922" t="s">
        <v>61</v>
      </c>
      <c r="F922" s="1">
        <v>43497</v>
      </c>
      <c r="G922" s="1">
        <v>43800</v>
      </c>
      <c r="H922" t="s">
        <v>8191</v>
      </c>
      <c r="J922" t="s">
        <v>8192</v>
      </c>
      <c r="L922" t="s">
        <v>8193</v>
      </c>
      <c r="M922" t="s">
        <v>152</v>
      </c>
      <c r="N922">
        <v>21703</v>
      </c>
      <c r="O922" t="s">
        <v>68</v>
      </c>
      <c r="Q922" t="s">
        <v>8194</v>
      </c>
      <c r="S922" t="s">
        <v>71</v>
      </c>
      <c r="T922" t="s">
        <v>836</v>
      </c>
      <c r="U922" t="s">
        <v>837</v>
      </c>
      <c r="V922" t="s">
        <v>838</v>
      </c>
      <c r="W922" t="s">
        <v>753</v>
      </c>
      <c r="X922" t="s">
        <v>754</v>
      </c>
      <c r="Y922" t="str">
        <f t="shared" si="3"/>
        <v>37-3011</v>
      </c>
      <c r="Z922" t="s">
        <v>454</v>
      </c>
      <c r="AA922">
        <v>561730</v>
      </c>
      <c r="AB922">
        <v>35</v>
      </c>
      <c r="AC922">
        <v>35</v>
      </c>
      <c r="AD922" t="s">
        <v>77</v>
      </c>
      <c r="AE922" t="s">
        <v>78</v>
      </c>
      <c r="AF922">
        <v>35</v>
      </c>
      <c r="AG922" s="3">
        <v>0.27083333333333331</v>
      </c>
      <c r="AH922" s="3">
        <v>0.625</v>
      </c>
      <c r="AI922" s="4">
        <v>15.39</v>
      </c>
      <c r="AJ922">
        <v>23.09</v>
      </c>
      <c r="AL922" t="s">
        <v>79</v>
      </c>
      <c r="AM922" t="s">
        <v>80</v>
      </c>
      <c r="AO922" t="s">
        <v>81</v>
      </c>
      <c r="AR922" t="s">
        <v>80</v>
      </c>
      <c r="AT922" t="s">
        <v>80</v>
      </c>
      <c r="AW922" t="s">
        <v>71</v>
      </c>
      <c r="AX922">
        <v>3</v>
      </c>
      <c r="AY922" t="s">
        <v>8193</v>
      </c>
      <c r="AZ922" t="s">
        <v>8193</v>
      </c>
      <c r="BA922" t="s">
        <v>152</v>
      </c>
      <c r="BB922">
        <v>21703</v>
      </c>
      <c r="BC922" t="s">
        <v>77</v>
      </c>
    </row>
    <row r="923" spans="1:55" x14ac:dyDescent="0.25">
      <c r="A923" t="s">
        <v>2491</v>
      </c>
      <c r="B923" s="1">
        <v>43440</v>
      </c>
      <c r="C923" t="s">
        <v>60</v>
      </c>
      <c r="D923" s="2">
        <v>43407.012789351851</v>
      </c>
      <c r="E923" t="s">
        <v>61</v>
      </c>
      <c r="F923" s="1">
        <v>43497</v>
      </c>
      <c r="G923" s="1">
        <v>43770</v>
      </c>
      <c r="H923" t="s">
        <v>2492</v>
      </c>
      <c r="J923" t="s">
        <v>2493</v>
      </c>
      <c r="L923" t="s">
        <v>665</v>
      </c>
      <c r="M923" t="s">
        <v>90</v>
      </c>
      <c r="N923">
        <v>78735</v>
      </c>
      <c r="O923" t="s">
        <v>68</v>
      </c>
      <c r="Q923" t="s">
        <v>2494</v>
      </c>
      <c r="S923" t="s">
        <v>71</v>
      </c>
      <c r="T923" t="s">
        <v>663</v>
      </c>
      <c r="U923" t="s">
        <v>1003</v>
      </c>
      <c r="V923" t="s">
        <v>640</v>
      </c>
      <c r="W923" t="s">
        <v>90</v>
      </c>
      <c r="X923" t="s">
        <v>754</v>
      </c>
      <c r="Y923" t="str">
        <f t="shared" si="3"/>
        <v>37-3011</v>
      </c>
      <c r="Z923" t="s">
        <v>454</v>
      </c>
      <c r="AA923">
        <v>561730</v>
      </c>
      <c r="AB923">
        <v>14</v>
      </c>
      <c r="AC923">
        <v>14</v>
      </c>
      <c r="AD923" t="s">
        <v>77</v>
      </c>
      <c r="AE923" t="s">
        <v>96</v>
      </c>
      <c r="AF923">
        <v>35</v>
      </c>
      <c r="AG923" s="3">
        <v>0.27083333333333331</v>
      </c>
      <c r="AH923" s="3">
        <v>0.60416666666666663</v>
      </c>
      <c r="AI923" s="4">
        <v>13.02</v>
      </c>
      <c r="AJ923">
        <v>19.53</v>
      </c>
      <c r="AK923">
        <v>30</v>
      </c>
      <c r="AL923" t="s">
        <v>79</v>
      </c>
      <c r="AM923" t="s">
        <v>80</v>
      </c>
      <c r="AO923" t="s">
        <v>81</v>
      </c>
      <c r="AR923" t="s">
        <v>80</v>
      </c>
      <c r="AT923" t="s">
        <v>80</v>
      </c>
      <c r="AW923" t="s">
        <v>71</v>
      </c>
      <c r="AX923">
        <v>2</v>
      </c>
      <c r="AY923" t="s">
        <v>539</v>
      </c>
      <c r="AZ923" t="s">
        <v>2495</v>
      </c>
      <c r="BA923" t="s">
        <v>90</v>
      </c>
      <c r="BB923">
        <v>78266</v>
      </c>
      <c r="BC923" t="s">
        <v>77</v>
      </c>
    </row>
    <row r="924" spans="1:55" x14ac:dyDescent="0.25">
      <c r="A924" t="s">
        <v>3703</v>
      </c>
      <c r="B924" s="1">
        <v>43440</v>
      </c>
      <c r="C924" t="s">
        <v>60</v>
      </c>
      <c r="D924" s="2">
        <v>43407.566412037035</v>
      </c>
      <c r="E924" t="s">
        <v>61</v>
      </c>
      <c r="F924" s="1">
        <v>43497</v>
      </c>
      <c r="G924" s="1">
        <v>43784</v>
      </c>
      <c r="H924" t="s">
        <v>3704</v>
      </c>
      <c r="J924" t="s">
        <v>3705</v>
      </c>
      <c r="L924" t="s">
        <v>89</v>
      </c>
      <c r="M924" t="s">
        <v>90</v>
      </c>
      <c r="N924">
        <v>78247</v>
      </c>
      <c r="O924" t="s">
        <v>68</v>
      </c>
      <c r="Q924" t="s">
        <v>3706</v>
      </c>
      <c r="S924" t="s">
        <v>71</v>
      </c>
      <c r="T924" t="s">
        <v>663</v>
      </c>
      <c r="U924" t="s">
        <v>1003</v>
      </c>
      <c r="V924" t="s">
        <v>640</v>
      </c>
      <c r="W924" t="s">
        <v>90</v>
      </c>
      <c r="X924" t="s">
        <v>754</v>
      </c>
      <c r="Y924" t="str">
        <f t="shared" si="3"/>
        <v>37-3011</v>
      </c>
      <c r="Z924" t="s">
        <v>454</v>
      </c>
      <c r="AA924">
        <v>561730</v>
      </c>
      <c r="AB924">
        <v>25</v>
      </c>
      <c r="AC924">
        <v>25</v>
      </c>
      <c r="AD924" t="s">
        <v>77</v>
      </c>
      <c r="AE924" t="s">
        <v>96</v>
      </c>
      <c r="AF924">
        <v>40</v>
      </c>
      <c r="AG924" s="3">
        <v>0.29166666666666669</v>
      </c>
      <c r="AH924" s="3">
        <v>0.66666666666666663</v>
      </c>
      <c r="AI924" s="4">
        <v>13.44</v>
      </c>
      <c r="AJ924">
        <v>20.16</v>
      </c>
      <c r="AL924" t="s">
        <v>79</v>
      </c>
      <c r="AM924" t="s">
        <v>80</v>
      </c>
      <c r="AO924" t="s">
        <v>81</v>
      </c>
      <c r="AR924" t="s">
        <v>80</v>
      </c>
      <c r="AT924" t="s">
        <v>80</v>
      </c>
      <c r="AW924" t="s">
        <v>71</v>
      </c>
      <c r="AX924">
        <v>3</v>
      </c>
      <c r="AY924" t="s">
        <v>865</v>
      </c>
      <c r="AZ924" t="s">
        <v>2298</v>
      </c>
      <c r="BA924" t="s">
        <v>90</v>
      </c>
      <c r="BB924">
        <v>77055</v>
      </c>
      <c r="BC924" t="s">
        <v>77</v>
      </c>
    </row>
    <row r="925" spans="1:55" x14ac:dyDescent="0.25">
      <c r="A925" t="s">
        <v>5692</v>
      </c>
      <c r="B925" s="1">
        <v>43440</v>
      </c>
      <c r="C925" t="s">
        <v>60</v>
      </c>
      <c r="D925" s="2">
        <v>43407.555520833332</v>
      </c>
      <c r="E925" t="s">
        <v>61</v>
      </c>
      <c r="F925" s="1">
        <v>43497</v>
      </c>
      <c r="G925" s="1">
        <v>43784</v>
      </c>
      <c r="H925" t="s">
        <v>3704</v>
      </c>
      <c r="J925" t="s">
        <v>3705</v>
      </c>
      <c r="L925" t="s">
        <v>89</v>
      </c>
      <c r="M925" t="s">
        <v>90</v>
      </c>
      <c r="N925">
        <v>78247</v>
      </c>
      <c r="O925" t="s">
        <v>68</v>
      </c>
      <c r="Q925" t="s">
        <v>3706</v>
      </c>
      <c r="S925" t="s">
        <v>71</v>
      </c>
      <c r="T925" t="s">
        <v>663</v>
      </c>
      <c r="U925" t="s">
        <v>1003</v>
      </c>
      <c r="V925" t="s">
        <v>640</v>
      </c>
      <c r="W925" t="s">
        <v>90</v>
      </c>
      <c r="X925" t="s">
        <v>754</v>
      </c>
      <c r="Y925" t="str">
        <f t="shared" si="3"/>
        <v>37-3011</v>
      </c>
      <c r="Z925" t="s">
        <v>454</v>
      </c>
      <c r="AA925">
        <v>561730</v>
      </c>
      <c r="AB925">
        <v>28</v>
      </c>
      <c r="AC925">
        <v>28</v>
      </c>
      <c r="AD925" t="s">
        <v>77</v>
      </c>
      <c r="AE925" t="s">
        <v>96</v>
      </c>
      <c r="AF925">
        <v>40</v>
      </c>
      <c r="AG925" s="3">
        <v>0.29166666666666669</v>
      </c>
      <c r="AH925" s="3">
        <v>0.66666666666666663</v>
      </c>
      <c r="AI925" s="4">
        <v>12.77</v>
      </c>
      <c r="AJ925">
        <v>19.16</v>
      </c>
      <c r="AL925" t="s">
        <v>79</v>
      </c>
      <c r="AM925" t="s">
        <v>80</v>
      </c>
      <c r="AO925" t="s">
        <v>81</v>
      </c>
      <c r="AR925" t="s">
        <v>80</v>
      </c>
      <c r="AT925" t="s">
        <v>80</v>
      </c>
      <c r="AW925" t="s">
        <v>71</v>
      </c>
      <c r="AX925">
        <v>3</v>
      </c>
      <c r="AY925" t="s">
        <v>1015</v>
      </c>
      <c r="AZ925" t="s">
        <v>228</v>
      </c>
      <c r="BA925" t="s">
        <v>90</v>
      </c>
      <c r="BB925">
        <v>78417</v>
      </c>
      <c r="BC925" t="s">
        <v>77</v>
      </c>
    </row>
    <row r="926" spans="1:55" x14ac:dyDescent="0.25">
      <c r="A926" t="s">
        <v>4667</v>
      </c>
      <c r="B926" s="1">
        <v>43438</v>
      </c>
      <c r="C926" t="s">
        <v>60</v>
      </c>
      <c r="D926" s="2">
        <v>43407.005613425928</v>
      </c>
      <c r="E926" t="s">
        <v>61</v>
      </c>
      <c r="F926" s="1">
        <v>43497</v>
      </c>
      <c r="G926" s="1">
        <v>43769</v>
      </c>
      <c r="H926" t="s">
        <v>1034</v>
      </c>
      <c r="J926" t="s">
        <v>4668</v>
      </c>
      <c r="L926" t="s">
        <v>665</v>
      </c>
      <c r="M926" t="s">
        <v>90</v>
      </c>
      <c r="N926">
        <v>78728</v>
      </c>
      <c r="O926" t="s">
        <v>68</v>
      </c>
      <c r="Q926" t="s">
        <v>1036</v>
      </c>
      <c r="S926" t="s">
        <v>71</v>
      </c>
      <c r="T926" t="s">
        <v>663</v>
      </c>
      <c r="U926" t="s">
        <v>1003</v>
      </c>
      <c r="V926" t="s">
        <v>640</v>
      </c>
      <c r="W926" t="s">
        <v>90</v>
      </c>
      <c r="X926" t="s">
        <v>754</v>
      </c>
      <c r="Y926" t="str">
        <f t="shared" si="3"/>
        <v>37-3011</v>
      </c>
      <c r="Z926" t="s">
        <v>454</v>
      </c>
      <c r="AA926">
        <v>561730</v>
      </c>
      <c r="AB926">
        <v>120</v>
      </c>
      <c r="AC926">
        <v>120</v>
      </c>
      <c r="AD926" t="s">
        <v>77</v>
      </c>
      <c r="AE926" t="s">
        <v>96</v>
      </c>
      <c r="AF926">
        <v>40</v>
      </c>
      <c r="AG926" s="3">
        <v>0.27083333333333331</v>
      </c>
      <c r="AH926" s="3">
        <v>0.64583333333333337</v>
      </c>
      <c r="AI926" s="4">
        <v>13.91</v>
      </c>
      <c r="AJ926">
        <v>20.87</v>
      </c>
      <c r="AK926">
        <v>33</v>
      </c>
      <c r="AL926" t="s">
        <v>79</v>
      </c>
      <c r="AM926" t="s">
        <v>80</v>
      </c>
      <c r="AO926" t="s">
        <v>81</v>
      </c>
      <c r="AR926" t="s">
        <v>80</v>
      </c>
      <c r="AT926" t="s">
        <v>80</v>
      </c>
      <c r="AW926" t="s">
        <v>71</v>
      </c>
      <c r="AX926">
        <v>1</v>
      </c>
      <c r="AY926" t="s">
        <v>665</v>
      </c>
      <c r="AZ926" t="s">
        <v>867</v>
      </c>
      <c r="BA926" t="s">
        <v>90</v>
      </c>
      <c r="BB926">
        <v>78728</v>
      </c>
      <c r="BC926" t="s">
        <v>77</v>
      </c>
    </row>
    <row r="927" spans="1:55" x14ac:dyDescent="0.25">
      <c r="A927" t="s">
        <v>1033</v>
      </c>
      <c r="B927" s="1">
        <v>43437</v>
      </c>
      <c r="C927" t="s">
        <v>60</v>
      </c>
      <c r="D927" s="2">
        <v>43407.006921296299</v>
      </c>
      <c r="E927" t="s">
        <v>61</v>
      </c>
      <c r="F927" s="1">
        <v>43497</v>
      </c>
      <c r="G927" s="1">
        <v>43769</v>
      </c>
      <c r="H927" t="s">
        <v>1034</v>
      </c>
      <c r="J927" t="s">
        <v>1035</v>
      </c>
      <c r="L927" t="s">
        <v>539</v>
      </c>
      <c r="M927" t="s">
        <v>90</v>
      </c>
      <c r="N927">
        <v>78257</v>
      </c>
      <c r="O927" t="s">
        <v>68</v>
      </c>
      <c r="Q927" t="s">
        <v>1036</v>
      </c>
      <c r="S927" t="s">
        <v>71</v>
      </c>
      <c r="T927" t="s">
        <v>663</v>
      </c>
      <c r="U927" t="s">
        <v>1003</v>
      </c>
      <c r="V927" t="s">
        <v>640</v>
      </c>
      <c r="W927" t="s">
        <v>90</v>
      </c>
      <c r="X927" t="s">
        <v>754</v>
      </c>
      <c r="Y927" t="str">
        <f t="shared" si="3"/>
        <v>37-3011</v>
      </c>
      <c r="Z927" t="s">
        <v>454</v>
      </c>
      <c r="AA927">
        <v>561730</v>
      </c>
      <c r="AB927">
        <v>90</v>
      </c>
      <c r="AC927">
        <v>90</v>
      </c>
      <c r="AD927" t="s">
        <v>77</v>
      </c>
      <c r="AE927" t="s">
        <v>96</v>
      </c>
      <c r="AF927">
        <v>40</v>
      </c>
      <c r="AG927" s="3">
        <v>0.27083333333333331</v>
      </c>
      <c r="AH927" s="3">
        <v>0.64583333333333337</v>
      </c>
      <c r="AI927" s="4">
        <v>13.02</v>
      </c>
      <c r="AJ927">
        <v>19.53</v>
      </c>
      <c r="AK927">
        <v>33</v>
      </c>
      <c r="AL927" t="s">
        <v>79</v>
      </c>
      <c r="AM927" t="s">
        <v>80</v>
      </c>
      <c r="AO927" t="s">
        <v>81</v>
      </c>
      <c r="AR927" t="s">
        <v>80</v>
      </c>
      <c r="AT927" t="s">
        <v>80</v>
      </c>
      <c r="AW927" t="s">
        <v>71</v>
      </c>
      <c r="AX927">
        <v>1</v>
      </c>
      <c r="AY927" t="s">
        <v>539</v>
      </c>
      <c r="AZ927" t="s">
        <v>755</v>
      </c>
      <c r="BA927" t="s">
        <v>90</v>
      </c>
      <c r="BB927">
        <v>78257</v>
      </c>
      <c r="BC927" t="s">
        <v>77</v>
      </c>
    </row>
    <row r="928" spans="1:55" x14ac:dyDescent="0.25">
      <c r="A928" t="s">
        <v>3425</v>
      </c>
      <c r="B928" s="1">
        <v>43434</v>
      </c>
      <c r="C928" t="s">
        <v>60</v>
      </c>
      <c r="D928" s="2">
        <v>43407.011655092596</v>
      </c>
      <c r="E928" t="s">
        <v>61</v>
      </c>
      <c r="F928" s="1">
        <v>43497</v>
      </c>
      <c r="G928" s="1">
        <v>43770</v>
      </c>
      <c r="H928" t="s">
        <v>2492</v>
      </c>
      <c r="J928" t="s">
        <v>2493</v>
      </c>
      <c r="L928" t="s">
        <v>665</v>
      </c>
      <c r="M928" t="s">
        <v>90</v>
      </c>
      <c r="N928">
        <v>78735</v>
      </c>
      <c r="O928" t="s">
        <v>68</v>
      </c>
      <c r="Q928" t="s">
        <v>2494</v>
      </c>
      <c r="S928" t="s">
        <v>71</v>
      </c>
      <c r="T928" t="s">
        <v>663</v>
      </c>
      <c r="U928" t="s">
        <v>1003</v>
      </c>
      <c r="V928" t="s">
        <v>640</v>
      </c>
      <c r="W928" t="s">
        <v>90</v>
      </c>
      <c r="X928" t="s">
        <v>754</v>
      </c>
      <c r="Y928" t="str">
        <f t="shared" si="3"/>
        <v>37-3011</v>
      </c>
      <c r="Z928" t="s">
        <v>454</v>
      </c>
      <c r="AA928">
        <v>561730</v>
      </c>
      <c r="AB928">
        <v>14</v>
      </c>
      <c r="AC928">
        <v>14</v>
      </c>
      <c r="AD928" t="s">
        <v>77</v>
      </c>
      <c r="AE928" t="s">
        <v>96</v>
      </c>
      <c r="AF928">
        <v>35</v>
      </c>
      <c r="AG928" s="3">
        <v>0.27083333333333331</v>
      </c>
      <c r="AH928" s="3">
        <v>0.60416666666666663</v>
      </c>
      <c r="AI928" s="4">
        <v>13.91</v>
      </c>
      <c r="AJ928">
        <v>20.87</v>
      </c>
      <c r="AK928">
        <v>30</v>
      </c>
      <c r="AL928" t="s">
        <v>79</v>
      </c>
      <c r="AM928" t="s">
        <v>80</v>
      </c>
      <c r="AO928" t="s">
        <v>81</v>
      </c>
      <c r="AR928" t="s">
        <v>80</v>
      </c>
      <c r="AT928" t="s">
        <v>80</v>
      </c>
      <c r="AW928" t="s">
        <v>71</v>
      </c>
      <c r="AX928">
        <v>2</v>
      </c>
      <c r="AY928" t="s">
        <v>665</v>
      </c>
      <c r="AZ928" t="s">
        <v>867</v>
      </c>
      <c r="BA928" t="s">
        <v>90</v>
      </c>
      <c r="BB928">
        <v>78735</v>
      </c>
      <c r="BC928" t="s">
        <v>77</v>
      </c>
    </row>
    <row r="929" spans="1:55" x14ac:dyDescent="0.25">
      <c r="A929" t="s">
        <v>3208</v>
      </c>
      <c r="B929" s="1">
        <v>43423</v>
      </c>
      <c r="C929" t="s">
        <v>60</v>
      </c>
      <c r="D929" s="2">
        <v>43401.44767361111</v>
      </c>
      <c r="E929" t="s">
        <v>61</v>
      </c>
      <c r="F929" s="1">
        <v>43476</v>
      </c>
      <c r="G929" s="1">
        <v>43569</v>
      </c>
      <c r="H929" t="s">
        <v>3209</v>
      </c>
      <c r="J929" t="s">
        <v>3210</v>
      </c>
      <c r="K929" t="s">
        <v>3211</v>
      </c>
      <c r="L929" t="s">
        <v>123</v>
      </c>
      <c r="M929" t="s">
        <v>119</v>
      </c>
      <c r="N929">
        <v>33578</v>
      </c>
      <c r="O929" t="s">
        <v>68</v>
      </c>
      <c r="Q929" t="s">
        <v>3212</v>
      </c>
      <c r="S929" t="s">
        <v>71</v>
      </c>
      <c r="T929" t="s">
        <v>207</v>
      </c>
      <c r="U929" t="s">
        <v>208</v>
      </c>
      <c r="V929" t="s">
        <v>209</v>
      </c>
      <c r="W929" t="s">
        <v>90</v>
      </c>
      <c r="X929" t="s">
        <v>306</v>
      </c>
      <c r="Y929" t="str">
        <f>"35-3022"</f>
        <v>35-3022</v>
      </c>
      <c r="Z929" t="s">
        <v>307</v>
      </c>
      <c r="AA929">
        <v>713990</v>
      </c>
      <c r="AB929">
        <v>7</v>
      </c>
      <c r="AC929">
        <v>7</v>
      </c>
      <c r="AD929" t="s">
        <v>77</v>
      </c>
      <c r="AE929" t="s">
        <v>78</v>
      </c>
      <c r="AF929">
        <v>40</v>
      </c>
      <c r="AG929" s="3">
        <v>0.54166666666666663</v>
      </c>
      <c r="AH929" s="3">
        <v>0.91666666666666663</v>
      </c>
      <c r="AI929" s="4">
        <v>9.5299999999999994</v>
      </c>
      <c r="AL929" t="s">
        <v>79</v>
      </c>
      <c r="AM929" t="s">
        <v>80</v>
      </c>
      <c r="AO929" t="s">
        <v>81</v>
      </c>
      <c r="AR929" t="s">
        <v>80</v>
      </c>
      <c r="AT929" t="s">
        <v>80</v>
      </c>
      <c r="AW929" t="s">
        <v>80</v>
      </c>
      <c r="AY929" t="s">
        <v>3213</v>
      </c>
      <c r="AZ929" t="s">
        <v>168</v>
      </c>
      <c r="BA929" t="s">
        <v>119</v>
      </c>
      <c r="BB929">
        <v>33578</v>
      </c>
      <c r="BC929" t="s">
        <v>77</v>
      </c>
    </row>
    <row r="930" spans="1:55" x14ac:dyDescent="0.25">
      <c r="A930" t="s">
        <v>6443</v>
      </c>
      <c r="B930" s="1">
        <v>43434</v>
      </c>
      <c r="C930" t="s">
        <v>60</v>
      </c>
      <c r="D930" s="2">
        <v>43400.555902777778</v>
      </c>
      <c r="E930" t="s">
        <v>61</v>
      </c>
      <c r="F930" s="1">
        <v>43490</v>
      </c>
      <c r="G930" s="1">
        <v>43784</v>
      </c>
      <c r="H930" t="s">
        <v>6444</v>
      </c>
      <c r="J930" t="s">
        <v>6445</v>
      </c>
      <c r="L930" t="s">
        <v>6446</v>
      </c>
      <c r="M930" t="s">
        <v>303</v>
      </c>
      <c r="N930">
        <v>94027</v>
      </c>
      <c r="O930" t="s">
        <v>68</v>
      </c>
      <c r="Q930" t="s">
        <v>6447</v>
      </c>
      <c r="S930" t="s">
        <v>71</v>
      </c>
      <c r="T930" t="s">
        <v>1762</v>
      </c>
      <c r="U930" t="s">
        <v>1763</v>
      </c>
      <c r="V930" t="s">
        <v>1764</v>
      </c>
      <c r="W930" t="s">
        <v>303</v>
      </c>
      <c r="X930" t="s">
        <v>604</v>
      </c>
      <c r="Y930" t="str">
        <f>"39-2021"</f>
        <v>39-2021</v>
      </c>
      <c r="Z930" t="s">
        <v>338</v>
      </c>
      <c r="AA930">
        <v>711219</v>
      </c>
      <c r="AB930">
        <v>2</v>
      </c>
      <c r="AC930">
        <v>2</v>
      </c>
      <c r="AD930" t="s">
        <v>77</v>
      </c>
      <c r="AE930" t="s">
        <v>96</v>
      </c>
      <c r="AF930">
        <v>40</v>
      </c>
      <c r="AG930" s="3">
        <v>0.33333333333333331</v>
      </c>
      <c r="AH930" s="3">
        <v>0.625</v>
      </c>
      <c r="AI930" s="4">
        <v>15.63</v>
      </c>
      <c r="AJ930">
        <v>23.45</v>
      </c>
      <c r="AK930">
        <v>23.45</v>
      </c>
      <c r="AL930" t="s">
        <v>79</v>
      </c>
      <c r="AM930" t="s">
        <v>80</v>
      </c>
      <c r="AO930" t="s">
        <v>81</v>
      </c>
      <c r="AP930" t="s">
        <v>69</v>
      </c>
      <c r="AQ930" t="s">
        <v>69</v>
      </c>
      <c r="AR930" t="s">
        <v>80</v>
      </c>
      <c r="AT930" t="s">
        <v>80</v>
      </c>
      <c r="AW930" t="s">
        <v>71</v>
      </c>
      <c r="AX930">
        <v>1</v>
      </c>
      <c r="AY930" t="s">
        <v>1906</v>
      </c>
      <c r="AZ930" t="s">
        <v>1907</v>
      </c>
      <c r="BA930" t="s">
        <v>303</v>
      </c>
      <c r="BB930">
        <v>95683</v>
      </c>
      <c r="BC930" t="s">
        <v>77</v>
      </c>
    </row>
    <row r="931" spans="1:55" x14ac:dyDescent="0.25">
      <c r="A931" t="s">
        <v>4669</v>
      </c>
      <c r="B931" s="1">
        <v>43441</v>
      </c>
      <c r="C931" t="s">
        <v>60</v>
      </c>
      <c r="D931" s="2">
        <v>43407.466967592591</v>
      </c>
      <c r="E931" t="s">
        <v>61</v>
      </c>
      <c r="F931" s="1">
        <v>43497</v>
      </c>
      <c r="G931" s="1">
        <v>43784</v>
      </c>
      <c r="H931" t="s">
        <v>3704</v>
      </c>
      <c r="J931" t="s">
        <v>3705</v>
      </c>
      <c r="L931" t="s">
        <v>89</v>
      </c>
      <c r="M931" t="s">
        <v>90</v>
      </c>
      <c r="N931">
        <v>78247</v>
      </c>
      <c r="O931" t="s">
        <v>68</v>
      </c>
      <c r="Q931" t="s">
        <v>3706</v>
      </c>
      <c r="S931" t="s">
        <v>71</v>
      </c>
      <c r="T931" t="s">
        <v>663</v>
      </c>
      <c r="U931" t="s">
        <v>1003</v>
      </c>
      <c r="V931" t="s">
        <v>640</v>
      </c>
      <c r="W931" t="s">
        <v>90</v>
      </c>
      <c r="X931" t="s">
        <v>754</v>
      </c>
      <c r="Y931" t="str">
        <f t="shared" ref="Y931:Y938" si="4">"37-3011"</f>
        <v>37-3011</v>
      </c>
      <c r="Z931" t="s">
        <v>454</v>
      </c>
      <c r="AA931">
        <v>561730</v>
      </c>
      <c r="AB931">
        <v>128</v>
      </c>
      <c r="AC931">
        <v>128</v>
      </c>
      <c r="AD931" t="s">
        <v>77</v>
      </c>
      <c r="AE931" t="s">
        <v>96</v>
      </c>
      <c r="AF931">
        <v>40</v>
      </c>
      <c r="AG931" s="3">
        <v>0.29166666666666669</v>
      </c>
      <c r="AH931" s="3">
        <v>0.66666666666666663</v>
      </c>
      <c r="AI931" s="4">
        <v>13.02</v>
      </c>
      <c r="AJ931">
        <v>19.53</v>
      </c>
      <c r="AL931" t="s">
        <v>79</v>
      </c>
      <c r="AM931" t="s">
        <v>80</v>
      </c>
      <c r="AO931" t="s">
        <v>81</v>
      </c>
      <c r="AR931" t="s">
        <v>80</v>
      </c>
      <c r="AT931" t="s">
        <v>80</v>
      </c>
      <c r="AW931" t="s">
        <v>71</v>
      </c>
      <c r="AX931">
        <v>3</v>
      </c>
      <c r="AY931" t="s">
        <v>89</v>
      </c>
      <c r="AZ931" t="s">
        <v>755</v>
      </c>
      <c r="BA931" t="s">
        <v>90</v>
      </c>
      <c r="BB931">
        <v>78247</v>
      </c>
      <c r="BC931" t="s">
        <v>77</v>
      </c>
    </row>
    <row r="932" spans="1:55" x14ac:dyDescent="0.25">
      <c r="A932" t="s">
        <v>7590</v>
      </c>
      <c r="B932" s="1">
        <v>43460</v>
      </c>
      <c r="C932" t="s">
        <v>60</v>
      </c>
      <c r="D932" s="2">
        <v>43407.004317129627</v>
      </c>
      <c r="E932" t="s">
        <v>115</v>
      </c>
      <c r="H932" t="s">
        <v>7591</v>
      </c>
      <c r="J932" t="s">
        <v>7592</v>
      </c>
      <c r="L932" t="s">
        <v>7593</v>
      </c>
      <c r="M932" t="s">
        <v>180</v>
      </c>
      <c r="N932">
        <v>19047</v>
      </c>
      <c r="O932" t="s">
        <v>68</v>
      </c>
      <c r="Q932" t="s">
        <v>7594</v>
      </c>
      <c r="S932" t="s">
        <v>71</v>
      </c>
      <c r="T932" t="s">
        <v>836</v>
      </c>
      <c r="U932" t="s">
        <v>837</v>
      </c>
      <c r="V932" t="s">
        <v>838</v>
      </c>
      <c r="W932" t="s">
        <v>753</v>
      </c>
      <c r="X932" t="s">
        <v>754</v>
      </c>
      <c r="Y932" t="str">
        <f t="shared" si="4"/>
        <v>37-3011</v>
      </c>
      <c r="Z932" t="s">
        <v>454</v>
      </c>
      <c r="AA932">
        <v>561730</v>
      </c>
      <c r="AB932">
        <v>15</v>
      </c>
      <c r="AD932" t="s">
        <v>77</v>
      </c>
      <c r="AE932" t="s">
        <v>78</v>
      </c>
      <c r="AF932">
        <v>35</v>
      </c>
      <c r="AG932" s="3">
        <v>0.29166666666666669</v>
      </c>
      <c r="AH932" s="3">
        <v>0.66666666666666663</v>
      </c>
      <c r="AI932" s="4">
        <v>15.35</v>
      </c>
      <c r="AJ932">
        <v>23.03</v>
      </c>
      <c r="AL932" t="s">
        <v>79</v>
      </c>
      <c r="AM932" t="s">
        <v>80</v>
      </c>
      <c r="AO932" t="s">
        <v>81</v>
      </c>
      <c r="AR932" t="s">
        <v>80</v>
      </c>
      <c r="AT932" t="s">
        <v>80</v>
      </c>
      <c r="AW932" t="s">
        <v>71</v>
      </c>
      <c r="AX932">
        <v>3</v>
      </c>
      <c r="AY932" t="s">
        <v>7595</v>
      </c>
      <c r="AZ932" t="s">
        <v>1032</v>
      </c>
      <c r="BA932" t="s">
        <v>180</v>
      </c>
      <c r="BB932">
        <v>19047</v>
      </c>
      <c r="BC932" t="s">
        <v>77</v>
      </c>
    </row>
    <row r="933" spans="1:55" x14ac:dyDescent="0.25">
      <c r="A933" t="s">
        <v>1213</v>
      </c>
      <c r="B933" s="1">
        <v>43441</v>
      </c>
      <c r="C933" t="s">
        <v>60</v>
      </c>
      <c r="D933" s="2">
        <v>43407.385115740741</v>
      </c>
      <c r="E933" t="s">
        <v>61</v>
      </c>
      <c r="F933" s="1">
        <v>43497</v>
      </c>
      <c r="G933" s="1">
        <v>43770</v>
      </c>
      <c r="H933" t="s">
        <v>1207</v>
      </c>
      <c r="I933" t="s">
        <v>1208</v>
      </c>
      <c r="J933" t="s">
        <v>1214</v>
      </c>
      <c r="L933" t="s">
        <v>665</v>
      </c>
      <c r="M933" t="s">
        <v>90</v>
      </c>
      <c r="N933">
        <v>78754</v>
      </c>
      <c r="O933" t="s">
        <v>68</v>
      </c>
      <c r="Q933" t="s">
        <v>1215</v>
      </c>
      <c r="S933" t="s">
        <v>71</v>
      </c>
      <c r="T933" t="s">
        <v>663</v>
      </c>
      <c r="U933" t="s">
        <v>1003</v>
      </c>
      <c r="V933" t="s">
        <v>640</v>
      </c>
      <c r="W933" t="s">
        <v>90</v>
      </c>
      <c r="X933" t="s">
        <v>754</v>
      </c>
      <c r="Y933" t="str">
        <f t="shared" si="4"/>
        <v>37-3011</v>
      </c>
      <c r="Z933" t="s">
        <v>454</v>
      </c>
      <c r="AA933">
        <v>561730</v>
      </c>
      <c r="AB933">
        <v>48</v>
      </c>
      <c r="AC933">
        <v>48</v>
      </c>
      <c r="AD933" t="s">
        <v>77</v>
      </c>
      <c r="AE933" t="s">
        <v>96</v>
      </c>
      <c r="AF933">
        <v>40</v>
      </c>
      <c r="AG933" s="3">
        <v>0.29166666666666669</v>
      </c>
      <c r="AH933" s="3">
        <v>0.70833333333333337</v>
      </c>
      <c r="AI933" s="4">
        <v>13.91</v>
      </c>
      <c r="AJ933">
        <v>20.87</v>
      </c>
      <c r="AL933" t="s">
        <v>79</v>
      </c>
      <c r="AM933" t="s">
        <v>80</v>
      </c>
      <c r="AO933" t="s">
        <v>81</v>
      </c>
      <c r="AR933" t="s">
        <v>80</v>
      </c>
      <c r="AT933" t="s">
        <v>80</v>
      </c>
      <c r="AW933" t="s">
        <v>71</v>
      </c>
      <c r="AX933">
        <v>1</v>
      </c>
      <c r="AY933" t="s">
        <v>665</v>
      </c>
      <c r="AZ933" t="s">
        <v>867</v>
      </c>
      <c r="BA933" t="s">
        <v>90</v>
      </c>
      <c r="BB933">
        <v>78754</v>
      </c>
      <c r="BC933" t="s">
        <v>77</v>
      </c>
    </row>
    <row r="934" spans="1:55" x14ac:dyDescent="0.25">
      <c r="A934" t="s">
        <v>6576</v>
      </c>
      <c r="B934" s="1">
        <v>43446</v>
      </c>
      <c r="C934" t="s">
        <v>60</v>
      </c>
      <c r="D934" s="2">
        <v>43407.003252314818</v>
      </c>
      <c r="E934" t="s">
        <v>61</v>
      </c>
      <c r="F934" s="1">
        <v>43497</v>
      </c>
      <c r="G934" s="1">
        <v>43800</v>
      </c>
      <c r="H934" t="s">
        <v>6577</v>
      </c>
      <c r="I934" t="s">
        <v>6578</v>
      </c>
      <c r="J934" t="s">
        <v>6579</v>
      </c>
      <c r="L934" t="s">
        <v>5506</v>
      </c>
      <c r="M934" t="s">
        <v>753</v>
      </c>
      <c r="N934">
        <v>23453</v>
      </c>
      <c r="O934" t="s">
        <v>68</v>
      </c>
      <c r="Q934" t="s">
        <v>6580</v>
      </c>
      <c r="S934" t="s">
        <v>71</v>
      </c>
      <c r="T934" t="s">
        <v>836</v>
      </c>
      <c r="U934" t="s">
        <v>837</v>
      </c>
      <c r="V934" t="s">
        <v>838</v>
      </c>
      <c r="W934" t="s">
        <v>753</v>
      </c>
      <c r="X934" t="s">
        <v>754</v>
      </c>
      <c r="Y934" t="str">
        <f t="shared" si="4"/>
        <v>37-3011</v>
      </c>
      <c r="Z934" t="s">
        <v>454</v>
      </c>
      <c r="AA934">
        <v>561730</v>
      </c>
      <c r="AB934">
        <v>10</v>
      </c>
      <c r="AC934">
        <v>10</v>
      </c>
      <c r="AD934" t="s">
        <v>77</v>
      </c>
      <c r="AE934" t="s">
        <v>78</v>
      </c>
      <c r="AF934">
        <v>35</v>
      </c>
      <c r="AG934" s="3">
        <v>0.29166666666666669</v>
      </c>
      <c r="AH934" s="3">
        <v>0.70833333333333337</v>
      </c>
      <c r="AI934" s="4">
        <v>12.46</v>
      </c>
      <c r="AJ934">
        <v>18.690000000000001</v>
      </c>
      <c r="AL934" t="s">
        <v>79</v>
      </c>
      <c r="AM934" t="s">
        <v>80</v>
      </c>
      <c r="AO934" t="s">
        <v>81</v>
      </c>
      <c r="AR934" t="s">
        <v>80</v>
      </c>
      <c r="AT934" t="s">
        <v>80</v>
      </c>
      <c r="AW934" t="s">
        <v>71</v>
      </c>
      <c r="AX934">
        <v>3</v>
      </c>
      <c r="AY934" t="s">
        <v>5506</v>
      </c>
      <c r="AZ934" t="s">
        <v>6581</v>
      </c>
      <c r="BA934" t="s">
        <v>753</v>
      </c>
      <c r="BB934">
        <v>23453</v>
      </c>
      <c r="BC934" t="s">
        <v>77</v>
      </c>
    </row>
    <row r="935" spans="1:55" x14ac:dyDescent="0.25">
      <c r="A935" t="s">
        <v>8005</v>
      </c>
      <c r="B935" s="1">
        <v>43434</v>
      </c>
      <c r="C935" t="s">
        <v>60</v>
      </c>
      <c r="D935" s="2">
        <v>43407.00377314815</v>
      </c>
      <c r="E935" t="s">
        <v>61</v>
      </c>
      <c r="F935" s="1">
        <v>43497</v>
      </c>
      <c r="G935" s="1">
        <v>43800</v>
      </c>
      <c r="H935" t="s">
        <v>8006</v>
      </c>
      <c r="J935" t="s">
        <v>8007</v>
      </c>
      <c r="L935" t="s">
        <v>7552</v>
      </c>
      <c r="M935" t="s">
        <v>180</v>
      </c>
      <c r="N935">
        <v>18914</v>
      </c>
      <c r="O935" t="s">
        <v>68</v>
      </c>
      <c r="Q935" t="s">
        <v>8008</v>
      </c>
      <c r="S935" t="s">
        <v>71</v>
      </c>
      <c r="T935" t="s">
        <v>836</v>
      </c>
      <c r="U935" t="s">
        <v>837</v>
      </c>
      <c r="V935" t="s">
        <v>838</v>
      </c>
      <c r="W935" t="s">
        <v>753</v>
      </c>
      <c r="X935" t="s">
        <v>754</v>
      </c>
      <c r="Y935" t="str">
        <f t="shared" si="4"/>
        <v>37-3011</v>
      </c>
      <c r="Z935" t="s">
        <v>454</v>
      </c>
      <c r="AA935">
        <v>561730</v>
      </c>
      <c r="AB935">
        <v>50</v>
      </c>
      <c r="AC935">
        <v>50</v>
      </c>
      <c r="AD935" t="s">
        <v>77</v>
      </c>
      <c r="AE935" t="s">
        <v>78</v>
      </c>
      <c r="AF935">
        <v>35</v>
      </c>
      <c r="AG935" s="3">
        <v>0.3125</v>
      </c>
      <c r="AH935" s="3">
        <v>0.6875</v>
      </c>
      <c r="AI935" s="4">
        <v>15.35</v>
      </c>
      <c r="AJ935">
        <v>23.03</v>
      </c>
      <c r="AL935" t="s">
        <v>79</v>
      </c>
      <c r="AM935" t="s">
        <v>80</v>
      </c>
      <c r="AO935" t="s">
        <v>81</v>
      </c>
      <c r="AR935" t="s">
        <v>80</v>
      </c>
      <c r="AT935" t="s">
        <v>80</v>
      </c>
      <c r="AW935" t="s">
        <v>71</v>
      </c>
      <c r="AX935">
        <v>3</v>
      </c>
      <c r="AY935" t="s">
        <v>7552</v>
      </c>
      <c r="AZ935" t="s">
        <v>1032</v>
      </c>
      <c r="BA935" t="s">
        <v>180</v>
      </c>
      <c r="BB935">
        <v>18914</v>
      </c>
      <c r="BC935" t="s">
        <v>77</v>
      </c>
    </row>
    <row r="936" spans="1:55" x14ac:dyDescent="0.25">
      <c r="A936" t="s">
        <v>3669</v>
      </c>
      <c r="B936" s="1">
        <v>43441</v>
      </c>
      <c r="C936" t="s">
        <v>60</v>
      </c>
      <c r="D936" s="2">
        <v>43407.390972222223</v>
      </c>
      <c r="E936" t="s">
        <v>130</v>
      </c>
      <c r="F936" s="1">
        <v>43497</v>
      </c>
      <c r="G936" s="1">
        <v>43770</v>
      </c>
      <c r="H936" t="s">
        <v>1207</v>
      </c>
      <c r="I936" t="s">
        <v>1208</v>
      </c>
      <c r="J936" t="s">
        <v>1214</v>
      </c>
      <c r="L936" t="s">
        <v>665</v>
      </c>
      <c r="M936" t="s">
        <v>90</v>
      </c>
      <c r="N936">
        <v>78754</v>
      </c>
      <c r="O936" t="s">
        <v>68</v>
      </c>
      <c r="Q936" t="s">
        <v>1215</v>
      </c>
      <c r="S936" t="s">
        <v>71</v>
      </c>
      <c r="T936" t="s">
        <v>663</v>
      </c>
      <c r="U936" t="s">
        <v>1003</v>
      </c>
      <c r="V936" t="s">
        <v>640</v>
      </c>
      <c r="W936" t="s">
        <v>90</v>
      </c>
      <c r="X936" t="s">
        <v>754</v>
      </c>
      <c r="Y936" t="str">
        <f t="shared" si="4"/>
        <v>37-3011</v>
      </c>
      <c r="Z936" t="s">
        <v>454</v>
      </c>
      <c r="AA936">
        <v>561730</v>
      </c>
      <c r="AB936">
        <v>12</v>
      </c>
      <c r="AC936">
        <v>11</v>
      </c>
      <c r="AD936" t="s">
        <v>77</v>
      </c>
      <c r="AE936" t="s">
        <v>96</v>
      </c>
      <c r="AF936">
        <v>40</v>
      </c>
      <c r="AG936" s="3">
        <v>0.29166666666666669</v>
      </c>
      <c r="AH936" s="3">
        <v>0.70833333333333337</v>
      </c>
      <c r="AI936" s="4">
        <v>13.44</v>
      </c>
      <c r="AJ936">
        <v>20.16</v>
      </c>
      <c r="AL936" t="s">
        <v>79</v>
      </c>
      <c r="AM936" t="s">
        <v>80</v>
      </c>
      <c r="AO936" t="s">
        <v>81</v>
      </c>
      <c r="AR936" t="s">
        <v>80</v>
      </c>
      <c r="AT936" t="s">
        <v>80</v>
      </c>
      <c r="AW936" t="s">
        <v>71</v>
      </c>
      <c r="AX936">
        <v>1</v>
      </c>
      <c r="AY936" t="s">
        <v>865</v>
      </c>
      <c r="AZ936" t="s">
        <v>2298</v>
      </c>
      <c r="BA936" t="s">
        <v>90</v>
      </c>
      <c r="BB936">
        <v>77040</v>
      </c>
      <c r="BC936" t="s">
        <v>77</v>
      </c>
    </row>
    <row r="937" spans="1:55" x14ac:dyDescent="0.25">
      <c r="A937" t="s">
        <v>5522</v>
      </c>
      <c r="B937" s="1">
        <v>43437</v>
      </c>
      <c r="C937" t="s">
        <v>60</v>
      </c>
      <c r="D937" s="2">
        <v>43407.419988425929</v>
      </c>
      <c r="E937" t="s">
        <v>61</v>
      </c>
      <c r="F937" s="1">
        <v>43497</v>
      </c>
      <c r="G937" s="1">
        <v>43770</v>
      </c>
      <c r="H937" t="s">
        <v>5523</v>
      </c>
      <c r="J937" t="s">
        <v>5524</v>
      </c>
      <c r="L937" t="s">
        <v>4366</v>
      </c>
      <c r="M937" t="s">
        <v>90</v>
      </c>
      <c r="N937">
        <v>77433</v>
      </c>
      <c r="O937" t="s">
        <v>68</v>
      </c>
      <c r="Q937" t="s">
        <v>5525</v>
      </c>
      <c r="S937" t="s">
        <v>71</v>
      </c>
      <c r="T937" t="s">
        <v>4367</v>
      </c>
      <c r="U937" t="s">
        <v>664</v>
      </c>
      <c r="V937" t="s">
        <v>665</v>
      </c>
      <c r="W937" t="s">
        <v>90</v>
      </c>
      <c r="X937" t="s">
        <v>666</v>
      </c>
      <c r="Y937" t="str">
        <f t="shared" si="4"/>
        <v>37-3011</v>
      </c>
      <c r="Z937" t="s">
        <v>454</v>
      </c>
      <c r="AA937">
        <v>561730</v>
      </c>
      <c r="AB937">
        <v>80</v>
      </c>
      <c r="AC937">
        <v>80</v>
      </c>
      <c r="AD937" t="s">
        <v>77</v>
      </c>
      <c r="AE937" t="s">
        <v>96</v>
      </c>
      <c r="AF937">
        <v>40</v>
      </c>
      <c r="AG937" s="3">
        <v>0.27083333333333331</v>
      </c>
      <c r="AH937" s="3">
        <v>0.64583333333333337</v>
      </c>
      <c r="AI937" s="4">
        <v>13.44</v>
      </c>
      <c r="AJ937">
        <v>20.16</v>
      </c>
      <c r="AL937" t="s">
        <v>79</v>
      </c>
      <c r="AM937" t="s">
        <v>80</v>
      </c>
      <c r="AO937" t="s">
        <v>81</v>
      </c>
      <c r="AR937" t="s">
        <v>80</v>
      </c>
      <c r="AT937" t="s">
        <v>80</v>
      </c>
      <c r="AW937" t="s">
        <v>71</v>
      </c>
      <c r="AX937">
        <v>3</v>
      </c>
      <c r="AY937" t="s">
        <v>4366</v>
      </c>
      <c r="AZ937" t="s">
        <v>2298</v>
      </c>
      <c r="BA937" t="s">
        <v>90</v>
      </c>
      <c r="BB937">
        <v>77433</v>
      </c>
      <c r="BC937" t="s">
        <v>77</v>
      </c>
    </row>
    <row r="938" spans="1:55" x14ac:dyDescent="0.25">
      <c r="A938" t="s">
        <v>4432</v>
      </c>
      <c r="B938" s="1">
        <v>43434</v>
      </c>
      <c r="C938" t="s">
        <v>60</v>
      </c>
      <c r="D938" s="2">
        <v>43407.365648148145</v>
      </c>
      <c r="E938" t="s">
        <v>61</v>
      </c>
      <c r="F938" s="1">
        <v>43497</v>
      </c>
      <c r="G938" s="1">
        <v>43770</v>
      </c>
      <c r="H938" t="s">
        <v>4433</v>
      </c>
      <c r="I938" t="s">
        <v>4434</v>
      </c>
      <c r="J938" t="s">
        <v>4435</v>
      </c>
      <c r="L938" t="s">
        <v>1451</v>
      </c>
      <c r="M938" t="s">
        <v>90</v>
      </c>
      <c r="N938">
        <v>77535</v>
      </c>
      <c r="O938" t="s">
        <v>68</v>
      </c>
      <c r="Q938" t="s">
        <v>4436</v>
      </c>
      <c r="S938" t="s">
        <v>71</v>
      </c>
      <c r="T938" t="s">
        <v>663</v>
      </c>
      <c r="U938" t="s">
        <v>1003</v>
      </c>
      <c r="V938" t="s">
        <v>640</v>
      </c>
      <c r="W938" t="s">
        <v>90</v>
      </c>
      <c r="X938" t="s">
        <v>4437</v>
      </c>
      <c r="Y938" t="str">
        <f t="shared" si="4"/>
        <v>37-3011</v>
      </c>
      <c r="Z938" t="s">
        <v>454</v>
      </c>
      <c r="AA938">
        <v>561730</v>
      </c>
      <c r="AB938">
        <v>14</v>
      </c>
      <c r="AC938">
        <v>14</v>
      </c>
      <c r="AD938" t="s">
        <v>77</v>
      </c>
      <c r="AE938" t="s">
        <v>96</v>
      </c>
      <c r="AF938">
        <v>40</v>
      </c>
      <c r="AG938" s="3">
        <v>0.29166666666666669</v>
      </c>
      <c r="AH938" s="3">
        <v>0.66666666666666663</v>
      </c>
      <c r="AI938" s="4">
        <v>13.44</v>
      </c>
      <c r="AJ938">
        <v>20.16</v>
      </c>
      <c r="AK938">
        <v>27.75</v>
      </c>
      <c r="AL938" t="s">
        <v>79</v>
      </c>
      <c r="AM938" t="s">
        <v>80</v>
      </c>
      <c r="AO938" t="s">
        <v>81</v>
      </c>
      <c r="AR938" t="s">
        <v>80</v>
      </c>
      <c r="AT938" t="s">
        <v>80</v>
      </c>
      <c r="AW938" t="s">
        <v>71</v>
      </c>
      <c r="AX938">
        <v>1</v>
      </c>
      <c r="AY938" t="s">
        <v>1451</v>
      </c>
      <c r="AZ938" t="s">
        <v>4438</v>
      </c>
      <c r="BA938" t="s">
        <v>90</v>
      </c>
      <c r="BB938">
        <v>77535</v>
      </c>
      <c r="BC938" t="s">
        <v>77</v>
      </c>
    </row>
    <row r="939" spans="1:55" x14ac:dyDescent="0.25">
      <c r="A939" t="s">
        <v>2037</v>
      </c>
      <c r="B939" s="1">
        <v>43427</v>
      </c>
      <c r="C939" t="s">
        <v>60</v>
      </c>
      <c r="D939" s="2">
        <v>43405.257523148146</v>
      </c>
      <c r="E939" t="s">
        <v>61</v>
      </c>
      <c r="F939" s="1">
        <v>43495</v>
      </c>
      <c r="G939" s="1">
        <v>43793</v>
      </c>
      <c r="H939" t="s">
        <v>2038</v>
      </c>
      <c r="I939" t="s">
        <v>2039</v>
      </c>
      <c r="J939" t="s">
        <v>2040</v>
      </c>
      <c r="K939" t="s">
        <v>69</v>
      </c>
      <c r="L939" t="s">
        <v>2041</v>
      </c>
      <c r="M939" t="s">
        <v>90</v>
      </c>
      <c r="N939">
        <v>78569</v>
      </c>
      <c r="O939" t="s">
        <v>68</v>
      </c>
      <c r="P939" t="s">
        <v>69</v>
      </c>
      <c r="Q939" t="s">
        <v>2042</v>
      </c>
      <c r="S939" t="s">
        <v>71</v>
      </c>
      <c r="T939" t="s">
        <v>207</v>
      </c>
      <c r="U939" t="s">
        <v>208</v>
      </c>
      <c r="V939" t="s">
        <v>209</v>
      </c>
      <c r="W939" t="s">
        <v>90</v>
      </c>
      <c r="X939" t="s">
        <v>210</v>
      </c>
      <c r="Y939" t="str">
        <f>"39-3091"</f>
        <v>39-3091</v>
      </c>
      <c r="Z939" t="s">
        <v>166</v>
      </c>
      <c r="AA939">
        <v>713990</v>
      </c>
      <c r="AB939">
        <v>27</v>
      </c>
      <c r="AC939">
        <v>27</v>
      </c>
      <c r="AD939" t="s">
        <v>77</v>
      </c>
      <c r="AE939" t="s">
        <v>78</v>
      </c>
      <c r="AF939">
        <v>40</v>
      </c>
      <c r="AG939" s="3">
        <v>0.54166666666666663</v>
      </c>
      <c r="AH939" s="3">
        <v>0.91666666666666663</v>
      </c>
      <c r="AI939" s="4">
        <v>355.2</v>
      </c>
      <c r="AL939" t="s">
        <v>79</v>
      </c>
      <c r="AM939" t="s">
        <v>80</v>
      </c>
      <c r="AO939" t="s">
        <v>81</v>
      </c>
      <c r="AR939" t="s">
        <v>80</v>
      </c>
      <c r="AT939" t="s">
        <v>80</v>
      </c>
      <c r="AW939" t="s">
        <v>80</v>
      </c>
      <c r="AY939" t="s">
        <v>2035</v>
      </c>
      <c r="AZ939" t="s">
        <v>2036</v>
      </c>
      <c r="BA939" t="s">
        <v>90</v>
      </c>
      <c r="BB939">
        <v>78569</v>
      </c>
      <c r="BC939" t="s">
        <v>77</v>
      </c>
    </row>
    <row r="940" spans="1:55" x14ac:dyDescent="0.25">
      <c r="A940" t="s">
        <v>7558</v>
      </c>
      <c r="B940" s="1">
        <v>43462</v>
      </c>
      <c r="C940" t="s">
        <v>60</v>
      </c>
      <c r="D940" s="2">
        <v>43402.517685185187</v>
      </c>
      <c r="E940" t="s">
        <v>85</v>
      </c>
      <c r="H940" t="s">
        <v>7559</v>
      </c>
      <c r="J940" t="s">
        <v>7560</v>
      </c>
      <c r="K940" t="s">
        <v>7561</v>
      </c>
      <c r="L940" t="s">
        <v>2444</v>
      </c>
      <c r="M940" t="s">
        <v>354</v>
      </c>
      <c r="N940">
        <v>73114</v>
      </c>
      <c r="O940" t="s">
        <v>68</v>
      </c>
      <c r="Q940" t="s">
        <v>7562</v>
      </c>
      <c r="S940" t="s">
        <v>71</v>
      </c>
      <c r="T940" t="s">
        <v>422</v>
      </c>
      <c r="U940" t="s">
        <v>423</v>
      </c>
      <c r="V940" t="s">
        <v>424</v>
      </c>
      <c r="W940" t="s">
        <v>354</v>
      </c>
      <c r="X940" t="s">
        <v>2207</v>
      </c>
      <c r="Y940" t="str">
        <f>"37-3011"</f>
        <v>37-3011</v>
      </c>
      <c r="Z940" t="s">
        <v>454</v>
      </c>
      <c r="AA940">
        <v>561730</v>
      </c>
      <c r="AB940">
        <v>8</v>
      </c>
      <c r="AD940" t="s">
        <v>77</v>
      </c>
      <c r="AE940" t="s">
        <v>78</v>
      </c>
      <c r="AF940">
        <v>40</v>
      </c>
      <c r="AG940" s="3">
        <v>0.29166666666666669</v>
      </c>
      <c r="AH940" s="3">
        <v>0.66666666666666663</v>
      </c>
      <c r="AI940" s="4">
        <v>12.92</v>
      </c>
      <c r="AJ940">
        <v>19.38</v>
      </c>
      <c r="AK940">
        <v>19.38</v>
      </c>
      <c r="AL940" t="s">
        <v>79</v>
      </c>
      <c r="AM940" t="s">
        <v>80</v>
      </c>
      <c r="AO940" t="s">
        <v>81</v>
      </c>
      <c r="AR940" t="s">
        <v>80</v>
      </c>
      <c r="AT940" t="s">
        <v>80</v>
      </c>
      <c r="AW940" t="s">
        <v>80</v>
      </c>
      <c r="AY940" t="s">
        <v>2444</v>
      </c>
      <c r="AZ940" t="s">
        <v>2446</v>
      </c>
      <c r="BA940" t="s">
        <v>354</v>
      </c>
      <c r="BB940">
        <v>73114</v>
      </c>
      <c r="BC940" t="s">
        <v>77</v>
      </c>
    </row>
    <row r="941" spans="1:55" x14ac:dyDescent="0.25">
      <c r="A941" t="s">
        <v>5374</v>
      </c>
      <c r="B941" s="1">
        <v>43434</v>
      </c>
      <c r="C941" t="s">
        <v>60</v>
      </c>
      <c r="D941" s="2">
        <v>43407.367511574077</v>
      </c>
      <c r="E941" t="s">
        <v>61</v>
      </c>
      <c r="F941" s="1">
        <v>43497</v>
      </c>
      <c r="G941" s="1">
        <v>43770</v>
      </c>
      <c r="H941" t="s">
        <v>5375</v>
      </c>
      <c r="J941" t="s">
        <v>5376</v>
      </c>
      <c r="L941" t="s">
        <v>912</v>
      </c>
      <c r="M941" t="s">
        <v>879</v>
      </c>
      <c r="N941">
        <v>63049</v>
      </c>
      <c r="O941" t="s">
        <v>68</v>
      </c>
      <c r="Q941" t="s">
        <v>5377</v>
      </c>
      <c r="S941" t="s">
        <v>71</v>
      </c>
      <c r="T941" t="s">
        <v>663</v>
      </c>
      <c r="U941" t="s">
        <v>1003</v>
      </c>
      <c r="V941" t="s">
        <v>640</v>
      </c>
      <c r="W941" t="s">
        <v>90</v>
      </c>
      <c r="X941" t="s">
        <v>754</v>
      </c>
      <c r="Y941" t="str">
        <f>"37-3011"</f>
        <v>37-3011</v>
      </c>
      <c r="Z941" t="s">
        <v>454</v>
      </c>
      <c r="AA941">
        <v>561730</v>
      </c>
      <c r="AB941">
        <v>100</v>
      </c>
      <c r="AC941">
        <v>100</v>
      </c>
      <c r="AD941" t="s">
        <v>77</v>
      </c>
      <c r="AE941" t="s">
        <v>96</v>
      </c>
      <c r="AF941">
        <v>40</v>
      </c>
      <c r="AG941" s="3">
        <v>0.33333333333333331</v>
      </c>
      <c r="AH941" s="3">
        <v>0.70833333333333337</v>
      </c>
      <c r="AI941" s="4">
        <v>14.52</v>
      </c>
      <c r="AJ941">
        <v>21.78</v>
      </c>
      <c r="AL941" t="s">
        <v>79</v>
      </c>
      <c r="AM941" t="s">
        <v>80</v>
      </c>
      <c r="AO941" t="s">
        <v>81</v>
      </c>
      <c r="AR941" t="s">
        <v>80</v>
      </c>
      <c r="AT941" t="s">
        <v>80</v>
      </c>
      <c r="AW941" t="s">
        <v>71</v>
      </c>
      <c r="AX941">
        <v>1</v>
      </c>
      <c r="AY941" t="s">
        <v>912</v>
      </c>
      <c r="AZ941" t="s">
        <v>278</v>
      </c>
      <c r="BA941" t="s">
        <v>879</v>
      </c>
      <c r="BB941">
        <v>63049</v>
      </c>
      <c r="BC941" t="s">
        <v>77</v>
      </c>
    </row>
    <row r="942" spans="1:55" x14ac:dyDescent="0.25">
      <c r="A942" t="s">
        <v>3375</v>
      </c>
      <c r="B942" s="1">
        <v>43434</v>
      </c>
      <c r="C942" t="s">
        <v>60</v>
      </c>
      <c r="D942" s="2">
        <v>43407.371932870374</v>
      </c>
      <c r="E942" t="s">
        <v>61</v>
      </c>
      <c r="F942" s="1">
        <v>43497</v>
      </c>
      <c r="G942" s="1">
        <v>43770</v>
      </c>
      <c r="H942" t="s">
        <v>3376</v>
      </c>
      <c r="I942" t="s">
        <v>3377</v>
      </c>
      <c r="J942" t="s">
        <v>3378</v>
      </c>
      <c r="L942" t="s">
        <v>586</v>
      </c>
      <c r="M942" t="s">
        <v>90</v>
      </c>
      <c r="N942">
        <v>76013</v>
      </c>
      <c r="O942" t="s">
        <v>68</v>
      </c>
      <c r="Q942" t="s">
        <v>3379</v>
      </c>
      <c r="S942" t="s">
        <v>71</v>
      </c>
      <c r="T942" t="s">
        <v>663</v>
      </c>
      <c r="U942" t="s">
        <v>1003</v>
      </c>
      <c r="V942" t="s">
        <v>640</v>
      </c>
      <c r="W942" t="s">
        <v>90</v>
      </c>
      <c r="X942" t="s">
        <v>754</v>
      </c>
      <c r="Y942" t="str">
        <f>"37-3011"</f>
        <v>37-3011</v>
      </c>
      <c r="Z942" t="s">
        <v>454</v>
      </c>
      <c r="AA942">
        <v>561730</v>
      </c>
      <c r="AB942">
        <v>72</v>
      </c>
      <c r="AC942">
        <v>72</v>
      </c>
      <c r="AD942" t="s">
        <v>77</v>
      </c>
      <c r="AE942" t="s">
        <v>96</v>
      </c>
      <c r="AF942">
        <v>40</v>
      </c>
      <c r="AG942" s="3">
        <v>0.29166666666666669</v>
      </c>
      <c r="AH942" s="3">
        <v>0.66666666666666663</v>
      </c>
      <c r="AI942" s="4">
        <v>12.43</v>
      </c>
      <c r="AJ942">
        <v>18.670000000000002</v>
      </c>
      <c r="AK942">
        <v>27</v>
      </c>
      <c r="AL942" t="s">
        <v>79</v>
      </c>
      <c r="AM942" t="s">
        <v>80</v>
      </c>
      <c r="AO942" t="s">
        <v>81</v>
      </c>
      <c r="AR942" t="s">
        <v>80</v>
      </c>
      <c r="AT942" t="s">
        <v>80</v>
      </c>
      <c r="AW942" t="s">
        <v>71</v>
      </c>
      <c r="AX942">
        <v>3</v>
      </c>
      <c r="AY942" t="s">
        <v>586</v>
      </c>
      <c r="AZ942" t="s">
        <v>559</v>
      </c>
      <c r="BA942" t="s">
        <v>90</v>
      </c>
      <c r="BB942">
        <v>76013</v>
      </c>
      <c r="BC942" t="s">
        <v>77</v>
      </c>
    </row>
    <row r="943" spans="1:55" x14ac:dyDescent="0.25">
      <c r="A943" t="s">
        <v>5810</v>
      </c>
      <c r="B943" s="1">
        <v>43451</v>
      </c>
      <c r="C943" t="s">
        <v>60</v>
      </c>
      <c r="D943" s="2">
        <v>43407.369456018518</v>
      </c>
      <c r="E943" t="s">
        <v>61</v>
      </c>
      <c r="F943" s="1">
        <v>43497</v>
      </c>
      <c r="G943" s="1">
        <v>43770</v>
      </c>
      <c r="H943" t="s">
        <v>5811</v>
      </c>
      <c r="I943" t="s">
        <v>5812</v>
      </c>
      <c r="J943" t="s">
        <v>5813</v>
      </c>
      <c r="L943" t="s">
        <v>5814</v>
      </c>
      <c r="M943" t="s">
        <v>879</v>
      </c>
      <c r="N943">
        <v>63011</v>
      </c>
      <c r="O943" t="s">
        <v>68</v>
      </c>
      <c r="Q943" t="s">
        <v>5815</v>
      </c>
      <c r="S943" t="s">
        <v>71</v>
      </c>
      <c r="T943" t="s">
        <v>663</v>
      </c>
      <c r="U943" t="s">
        <v>1003</v>
      </c>
      <c r="V943" t="s">
        <v>640</v>
      </c>
      <c r="W943" t="s">
        <v>90</v>
      </c>
      <c r="X943" t="s">
        <v>5816</v>
      </c>
      <c r="Y943" t="str">
        <f>"37-3011"</f>
        <v>37-3011</v>
      </c>
      <c r="Z943" t="s">
        <v>454</v>
      </c>
      <c r="AA943">
        <v>541320</v>
      </c>
      <c r="AB943">
        <v>24</v>
      </c>
      <c r="AC943">
        <v>24</v>
      </c>
      <c r="AD943" t="s">
        <v>77</v>
      </c>
      <c r="AE943" t="s">
        <v>96</v>
      </c>
      <c r="AF943">
        <v>40</v>
      </c>
      <c r="AG943" s="3">
        <v>0.29166666666666669</v>
      </c>
      <c r="AH943" s="3">
        <v>0.66666666666666663</v>
      </c>
      <c r="AI943" s="4">
        <v>14.52</v>
      </c>
      <c r="AJ943">
        <v>21.78</v>
      </c>
      <c r="AL943" t="s">
        <v>79</v>
      </c>
      <c r="AM943" t="s">
        <v>80</v>
      </c>
      <c r="AO943" t="s">
        <v>81</v>
      </c>
      <c r="AR943" t="s">
        <v>80</v>
      </c>
      <c r="AT943" t="s">
        <v>80</v>
      </c>
      <c r="AW943" t="s">
        <v>71</v>
      </c>
      <c r="AX943">
        <v>3</v>
      </c>
      <c r="AY943" t="s">
        <v>3423</v>
      </c>
      <c r="AZ943" t="s">
        <v>1144</v>
      </c>
      <c r="BA943" t="s">
        <v>879</v>
      </c>
      <c r="BB943">
        <v>63069</v>
      </c>
      <c r="BC943" t="s">
        <v>77</v>
      </c>
    </row>
    <row r="944" spans="1:55" x14ac:dyDescent="0.25">
      <c r="A944" t="s">
        <v>642</v>
      </c>
      <c r="B944" s="1">
        <v>43427</v>
      </c>
      <c r="C944" t="s">
        <v>60</v>
      </c>
      <c r="D944" s="2">
        <v>43404.724976851852</v>
      </c>
      <c r="E944" t="s">
        <v>61</v>
      </c>
      <c r="F944" s="1">
        <v>43480</v>
      </c>
      <c r="G944" s="1">
        <v>43585</v>
      </c>
      <c r="H944" t="s">
        <v>643</v>
      </c>
      <c r="J944" t="s">
        <v>644</v>
      </c>
      <c r="L944" t="s">
        <v>645</v>
      </c>
      <c r="M944" t="s">
        <v>240</v>
      </c>
      <c r="N944">
        <v>30736</v>
      </c>
      <c r="O944" t="s">
        <v>68</v>
      </c>
      <c r="Q944" t="s">
        <v>646</v>
      </c>
      <c r="S944" t="s">
        <v>71</v>
      </c>
      <c r="T944" t="s">
        <v>250</v>
      </c>
      <c r="U944" t="s">
        <v>346</v>
      </c>
      <c r="V944" t="s">
        <v>347</v>
      </c>
      <c r="W944" t="s">
        <v>253</v>
      </c>
      <c r="X944" t="s">
        <v>647</v>
      </c>
      <c r="Y944" t="str">
        <f>"45-4011"</f>
        <v>45-4011</v>
      </c>
      <c r="Z944" t="s">
        <v>242</v>
      </c>
      <c r="AA944">
        <v>115310</v>
      </c>
      <c r="AB944">
        <v>24</v>
      </c>
      <c r="AC944">
        <v>24</v>
      </c>
      <c r="AD944" t="s">
        <v>77</v>
      </c>
      <c r="AE944" t="s">
        <v>78</v>
      </c>
      <c r="AF944">
        <v>40</v>
      </c>
      <c r="AG944" s="3">
        <v>0.33333333333333331</v>
      </c>
      <c r="AH944" s="3">
        <v>0.70833333333333337</v>
      </c>
      <c r="AI944" s="4">
        <v>12.16</v>
      </c>
      <c r="AJ944">
        <v>18.239999999999998</v>
      </c>
      <c r="AK944">
        <v>31.04</v>
      </c>
      <c r="AL944" t="s">
        <v>79</v>
      </c>
      <c r="AM944" t="s">
        <v>80</v>
      </c>
      <c r="AO944" t="s">
        <v>81</v>
      </c>
      <c r="AR944" t="s">
        <v>80</v>
      </c>
      <c r="AT944" t="s">
        <v>80</v>
      </c>
      <c r="AW944" t="s">
        <v>80</v>
      </c>
      <c r="AY944" t="s">
        <v>645</v>
      </c>
      <c r="AZ944" t="s">
        <v>648</v>
      </c>
      <c r="BA944" t="s">
        <v>240</v>
      </c>
      <c r="BB944">
        <v>30736</v>
      </c>
      <c r="BC944" t="s">
        <v>77</v>
      </c>
    </row>
    <row r="945" spans="1:55" x14ac:dyDescent="0.25">
      <c r="A945" t="s">
        <v>3242</v>
      </c>
      <c r="B945" s="1">
        <v>43433</v>
      </c>
      <c r="C945" t="s">
        <v>60</v>
      </c>
      <c r="D945" s="2">
        <v>43407.012337962966</v>
      </c>
      <c r="E945" t="s">
        <v>61</v>
      </c>
      <c r="F945" s="1">
        <v>43497</v>
      </c>
      <c r="G945" s="1">
        <v>43799</v>
      </c>
      <c r="H945" t="s">
        <v>1964</v>
      </c>
      <c r="J945" t="s">
        <v>1965</v>
      </c>
      <c r="L945" t="s">
        <v>1966</v>
      </c>
      <c r="M945" t="s">
        <v>99</v>
      </c>
      <c r="N945">
        <v>70359</v>
      </c>
      <c r="O945" t="s">
        <v>68</v>
      </c>
      <c r="P945" t="s">
        <v>69</v>
      </c>
      <c r="Q945" t="s">
        <v>1967</v>
      </c>
      <c r="S945" t="s">
        <v>71</v>
      </c>
      <c r="T945" t="s">
        <v>1968</v>
      </c>
      <c r="U945" t="s">
        <v>1969</v>
      </c>
      <c r="V945" t="s">
        <v>1970</v>
      </c>
      <c r="W945" t="s">
        <v>99</v>
      </c>
      <c r="X945" t="s">
        <v>3243</v>
      </c>
      <c r="Y945" t="str">
        <f>"37-3019"</f>
        <v>37-3019</v>
      </c>
      <c r="Z945" t="s">
        <v>3244</v>
      </c>
      <c r="AA945">
        <v>561730</v>
      </c>
      <c r="AB945">
        <v>11</v>
      </c>
      <c r="AC945">
        <v>11</v>
      </c>
      <c r="AD945" t="s">
        <v>77</v>
      </c>
      <c r="AE945" t="s">
        <v>96</v>
      </c>
      <c r="AF945">
        <v>35</v>
      </c>
      <c r="AG945" s="3">
        <v>0.27083333333333331</v>
      </c>
      <c r="AH945" s="3">
        <v>0.625</v>
      </c>
      <c r="AI945" s="4">
        <v>15.49</v>
      </c>
      <c r="AJ945">
        <v>23.24</v>
      </c>
      <c r="AL945" t="s">
        <v>79</v>
      </c>
      <c r="AM945" t="s">
        <v>80</v>
      </c>
      <c r="AO945" t="s">
        <v>81</v>
      </c>
      <c r="AR945" t="s">
        <v>80</v>
      </c>
      <c r="AT945" t="s">
        <v>80</v>
      </c>
      <c r="AW945" t="s">
        <v>80</v>
      </c>
      <c r="AY945" t="s">
        <v>1973</v>
      </c>
      <c r="AZ945" t="s">
        <v>3245</v>
      </c>
      <c r="BA945" t="s">
        <v>99</v>
      </c>
      <c r="BB945">
        <v>70359</v>
      </c>
      <c r="BC945" t="s">
        <v>77</v>
      </c>
    </row>
    <row r="946" spans="1:55" x14ac:dyDescent="0.25">
      <c r="A946" t="s">
        <v>6784</v>
      </c>
      <c r="B946" s="1">
        <v>43461</v>
      </c>
      <c r="C946" t="s">
        <v>60</v>
      </c>
      <c r="D946" s="2">
        <v>43403.002118055556</v>
      </c>
      <c r="E946" t="s">
        <v>85</v>
      </c>
      <c r="H946" t="s">
        <v>6785</v>
      </c>
      <c r="J946" t="s">
        <v>6786</v>
      </c>
      <c r="L946" t="s">
        <v>855</v>
      </c>
      <c r="M946" t="s">
        <v>332</v>
      </c>
      <c r="N946">
        <v>40511</v>
      </c>
      <c r="O946" t="s">
        <v>68</v>
      </c>
      <c r="Q946" t="s">
        <v>6787</v>
      </c>
      <c r="S946" t="s">
        <v>71</v>
      </c>
      <c r="T946" t="s">
        <v>770</v>
      </c>
      <c r="U946" t="s">
        <v>771</v>
      </c>
      <c r="V946" t="s">
        <v>1189</v>
      </c>
      <c r="W946" t="s">
        <v>773</v>
      </c>
      <c r="X946" t="s">
        <v>6788</v>
      </c>
      <c r="Y946" t="str">
        <f>"47-3012"</f>
        <v>47-3012</v>
      </c>
      <c r="Z946" t="s">
        <v>1580</v>
      </c>
      <c r="AA946">
        <v>238310</v>
      </c>
      <c r="AB946">
        <v>20</v>
      </c>
      <c r="AD946" t="s">
        <v>77</v>
      </c>
      <c r="AE946" t="s">
        <v>96</v>
      </c>
      <c r="AF946">
        <v>40</v>
      </c>
      <c r="AG946" s="3">
        <v>0.33333333333333331</v>
      </c>
      <c r="AH946" s="3">
        <v>0.66666666666666663</v>
      </c>
      <c r="AI946" s="4">
        <v>17.23</v>
      </c>
      <c r="AJ946">
        <v>25.85</v>
      </c>
      <c r="AL946" t="s">
        <v>79</v>
      </c>
      <c r="AM946" t="s">
        <v>80</v>
      </c>
      <c r="AO946" t="s">
        <v>81</v>
      </c>
      <c r="AR946" t="s">
        <v>80</v>
      </c>
      <c r="AT946" t="s">
        <v>80</v>
      </c>
      <c r="AW946" t="s">
        <v>80</v>
      </c>
      <c r="AY946" t="s">
        <v>855</v>
      </c>
      <c r="AZ946" t="s">
        <v>861</v>
      </c>
      <c r="BA946" t="s">
        <v>332</v>
      </c>
      <c r="BB946">
        <v>40511</v>
      </c>
      <c r="BC946" t="s">
        <v>77</v>
      </c>
    </row>
    <row r="947" spans="1:55" x14ac:dyDescent="0.25">
      <c r="A947" t="s">
        <v>6487</v>
      </c>
      <c r="B947" s="1">
        <v>43437</v>
      </c>
      <c r="C947" t="s">
        <v>60</v>
      </c>
      <c r="D947" s="2">
        <v>43407.372129629628</v>
      </c>
      <c r="E947" t="s">
        <v>61</v>
      </c>
      <c r="F947" s="1">
        <v>43497</v>
      </c>
      <c r="G947" s="1">
        <v>43770</v>
      </c>
      <c r="H947" t="s">
        <v>6488</v>
      </c>
      <c r="J947" t="s">
        <v>6489</v>
      </c>
      <c r="L947" t="s">
        <v>2590</v>
      </c>
      <c r="M947" t="s">
        <v>90</v>
      </c>
      <c r="N947">
        <v>78626</v>
      </c>
      <c r="O947" t="s">
        <v>68</v>
      </c>
      <c r="Q947" t="s">
        <v>6490</v>
      </c>
      <c r="S947" t="s">
        <v>71</v>
      </c>
      <c r="T947" t="s">
        <v>663</v>
      </c>
      <c r="U947" t="s">
        <v>1003</v>
      </c>
      <c r="V947" t="s">
        <v>640</v>
      </c>
      <c r="W947" t="s">
        <v>90</v>
      </c>
      <c r="X947" t="s">
        <v>666</v>
      </c>
      <c r="Y947" t="str">
        <f>"37-3011"</f>
        <v>37-3011</v>
      </c>
      <c r="Z947" t="s">
        <v>454</v>
      </c>
      <c r="AA947">
        <v>561730</v>
      </c>
      <c r="AB947">
        <v>8</v>
      </c>
      <c r="AC947">
        <v>8</v>
      </c>
      <c r="AD947" t="s">
        <v>77</v>
      </c>
      <c r="AE947" t="s">
        <v>96</v>
      </c>
      <c r="AF947">
        <v>40</v>
      </c>
      <c r="AG947" s="3">
        <v>0.29166666666666669</v>
      </c>
      <c r="AH947" s="3">
        <v>0.66666666666666663</v>
      </c>
      <c r="AI947" s="4">
        <v>13.91</v>
      </c>
      <c r="AJ947">
        <v>20.87</v>
      </c>
      <c r="AL947" t="s">
        <v>79</v>
      </c>
      <c r="AM947" t="s">
        <v>80</v>
      </c>
      <c r="AO947" t="s">
        <v>81</v>
      </c>
      <c r="AR947" t="s">
        <v>80</v>
      </c>
      <c r="AT947" t="s">
        <v>80</v>
      </c>
      <c r="AW947" t="s">
        <v>71</v>
      </c>
      <c r="AX947">
        <v>3</v>
      </c>
      <c r="AY947" t="s">
        <v>2590</v>
      </c>
      <c r="AZ947" t="s">
        <v>703</v>
      </c>
      <c r="BA947" t="s">
        <v>90</v>
      </c>
      <c r="BB947">
        <v>78626</v>
      </c>
      <c r="BC947" t="s">
        <v>77</v>
      </c>
    </row>
    <row r="948" spans="1:55" x14ac:dyDescent="0.25">
      <c r="A948" t="s">
        <v>5648</v>
      </c>
      <c r="B948" s="1">
        <v>43441</v>
      </c>
      <c r="C948" t="s">
        <v>60</v>
      </c>
      <c r="D948" s="2">
        <v>43407.000775462962</v>
      </c>
      <c r="E948" t="s">
        <v>61</v>
      </c>
      <c r="F948" s="1">
        <v>43497</v>
      </c>
      <c r="G948" s="1">
        <v>43770</v>
      </c>
      <c r="H948" t="s">
        <v>5649</v>
      </c>
      <c r="J948" t="s">
        <v>5650</v>
      </c>
      <c r="K948" t="s">
        <v>5651</v>
      </c>
      <c r="L948" t="s">
        <v>5652</v>
      </c>
      <c r="M948" t="s">
        <v>152</v>
      </c>
      <c r="N948">
        <v>20882</v>
      </c>
      <c r="O948" t="s">
        <v>68</v>
      </c>
      <c r="Q948" t="s">
        <v>5653</v>
      </c>
      <c r="S948" t="s">
        <v>71</v>
      </c>
      <c r="T948" t="s">
        <v>801</v>
      </c>
      <c r="U948" t="s">
        <v>1057</v>
      </c>
      <c r="V948" t="s">
        <v>906</v>
      </c>
      <c r="W948" t="s">
        <v>753</v>
      </c>
      <c r="X948" t="s">
        <v>754</v>
      </c>
      <c r="Y948" t="str">
        <f>"37-3011"</f>
        <v>37-3011</v>
      </c>
      <c r="Z948" t="s">
        <v>454</v>
      </c>
      <c r="AA948">
        <v>561730</v>
      </c>
      <c r="AB948">
        <v>20</v>
      </c>
      <c r="AC948">
        <v>20</v>
      </c>
      <c r="AD948" t="s">
        <v>77</v>
      </c>
      <c r="AE948" t="s">
        <v>96</v>
      </c>
      <c r="AF948">
        <v>40</v>
      </c>
      <c r="AG948" s="3">
        <v>0.29166666666666669</v>
      </c>
      <c r="AH948" s="3">
        <v>0.64583333333333337</v>
      </c>
      <c r="AI948" s="4">
        <v>14.73</v>
      </c>
      <c r="AJ948">
        <v>22.1</v>
      </c>
      <c r="AL948" t="s">
        <v>79</v>
      </c>
      <c r="AM948" t="s">
        <v>80</v>
      </c>
      <c r="AO948" t="s">
        <v>81</v>
      </c>
      <c r="AR948" t="s">
        <v>80</v>
      </c>
      <c r="AT948" t="s">
        <v>80</v>
      </c>
      <c r="AW948" t="s">
        <v>80</v>
      </c>
      <c r="AY948" t="s">
        <v>5652</v>
      </c>
      <c r="AZ948" t="s">
        <v>5654</v>
      </c>
      <c r="BA948" t="s">
        <v>152</v>
      </c>
      <c r="BB948">
        <v>20882</v>
      </c>
      <c r="BC948" t="s">
        <v>77</v>
      </c>
    </row>
    <row r="949" spans="1:55" x14ac:dyDescent="0.25">
      <c r="A949" t="s">
        <v>5562</v>
      </c>
      <c r="B949" s="1">
        <v>43446</v>
      </c>
      <c r="C949" t="s">
        <v>60</v>
      </c>
      <c r="D949" s="2">
        <v>43413.425162037034</v>
      </c>
      <c r="E949" t="s">
        <v>115</v>
      </c>
      <c r="H949" t="s">
        <v>3400</v>
      </c>
      <c r="I949" t="s">
        <v>3401</v>
      </c>
      <c r="J949" t="s">
        <v>3402</v>
      </c>
      <c r="K949" t="s">
        <v>3403</v>
      </c>
      <c r="L949" t="s">
        <v>3404</v>
      </c>
      <c r="M949" t="s">
        <v>773</v>
      </c>
      <c r="N949">
        <v>8106</v>
      </c>
      <c r="O949" t="s">
        <v>68</v>
      </c>
      <c r="P949" t="s">
        <v>69</v>
      </c>
      <c r="Q949" t="s">
        <v>3405</v>
      </c>
      <c r="S949" t="s">
        <v>80</v>
      </c>
      <c r="U949" t="s">
        <v>108</v>
      </c>
      <c r="X949" t="s">
        <v>454</v>
      </c>
      <c r="Y949" t="str">
        <f>"37-3011"</f>
        <v>37-3011</v>
      </c>
      <c r="Z949" t="s">
        <v>454</v>
      </c>
      <c r="AA949">
        <v>561730</v>
      </c>
      <c r="AB949">
        <v>5</v>
      </c>
      <c r="AD949" t="s">
        <v>77</v>
      </c>
      <c r="AE949" t="s">
        <v>78</v>
      </c>
      <c r="AF949">
        <v>35</v>
      </c>
      <c r="AG949" s="3">
        <v>0.27083333333333331</v>
      </c>
      <c r="AH949" s="3">
        <v>0.77083333333333337</v>
      </c>
      <c r="AI949" s="4">
        <v>13.47</v>
      </c>
      <c r="AJ949">
        <v>20.2</v>
      </c>
      <c r="AL949" t="s">
        <v>79</v>
      </c>
      <c r="AM949" t="s">
        <v>80</v>
      </c>
      <c r="AO949" t="s">
        <v>81</v>
      </c>
      <c r="AR949" t="s">
        <v>80</v>
      </c>
      <c r="AT949" t="s">
        <v>80</v>
      </c>
      <c r="AW949" t="s">
        <v>80</v>
      </c>
      <c r="AY949" t="s">
        <v>3406</v>
      </c>
      <c r="AZ949" t="s">
        <v>3407</v>
      </c>
      <c r="BA949" t="s">
        <v>773</v>
      </c>
      <c r="BB949" t="s">
        <v>3408</v>
      </c>
      <c r="BC949" t="s">
        <v>77</v>
      </c>
    </row>
    <row r="950" spans="1:55" x14ac:dyDescent="0.25">
      <c r="A950" t="s">
        <v>1206</v>
      </c>
      <c r="B950" s="1">
        <v>43441</v>
      </c>
      <c r="C950" t="s">
        <v>60</v>
      </c>
      <c r="D950" s="2">
        <v>43407.485821759263</v>
      </c>
      <c r="E950" t="s">
        <v>61</v>
      </c>
      <c r="F950" s="1">
        <v>43497</v>
      </c>
      <c r="G950" s="1">
        <v>43770</v>
      </c>
      <c r="H950" t="s">
        <v>1207</v>
      </c>
      <c r="I950" t="s">
        <v>1208</v>
      </c>
      <c r="J950" t="s">
        <v>1209</v>
      </c>
      <c r="K950" t="s">
        <v>1210</v>
      </c>
      <c r="L950" t="s">
        <v>905</v>
      </c>
      <c r="M950" t="s">
        <v>180</v>
      </c>
      <c r="N950">
        <v>19355</v>
      </c>
      <c r="O950" t="s">
        <v>68</v>
      </c>
      <c r="Q950" t="s">
        <v>1211</v>
      </c>
      <c r="R950">
        <v>8612</v>
      </c>
      <c r="S950" t="s">
        <v>71</v>
      </c>
      <c r="T950" t="s">
        <v>663</v>
      </c>
      <c r="U950" t="s">
        <v>1003</v>
      </c>
      <c r="V950" t="s">
        <v>640</v>
      </c>
      <c r="W950" t="s">
        <v>90</v>
      </c>
      <c r="X950" t="s">
        <v>754</v>
      </c>
      <c r="Y950" t="str">
        <f>"37-3011"</f>
        <v>37-3011</v>
      </c>
      <c r="Z950" t="s">
        <v>454</v>
      </c>
      <c r="AA950">
        <v>561730</v>
      </c>
      <c r="AB950">
        <v>25</v>
      </c>
      <c r="AC950">
        <v>25</v>
      </c>
      <c r="AD950" t="s">
        <v>77</v>
      </c>
      <c r="AE950" t="s">
        <v>96</v>
      </c>
      <c r="AF950">
        <v>40</v>
      </c>
      <c r="AG950" s="3">
        <v>0.29166666666666669</v>
      </c>
      <c r="AH950" s="3">
        <v>0.70833333333333337</v>
      </c>
      <c r="AI950" s="4">
        <v>13.94</v>
      </c>
      <c r="AJ950">
        <v>20.91</v>
      </c>
      <c r="AL950" t="s">
        <v>79</v>
      </c>
      <c r="AM950" t="s">
        <v>80</v>
      </c>
      <c r="AO950" t="s">
        <v>81</v>
      </c>
      <c r="AR950" t="s">
        <v>80</v>
      </c>
      <c r="AT950" t="s">
        <v>80</v>
      </c>
      <c r="AW950" t="s">
        <v>71</v>
      </c>
      <c r="AX950">
        <v>1</v>
      </c>
      <c r="AY950" t="s">
        <v>1212</v>
      </c>
      <c r="AZ950" t="s">
        <v>559</v>
      </c>
      <c r="BA950" t="s">
        <v>90</v>
      </c>
      <c r="BB950">
        <v>76118</v>
      </c>
      <c r="BC950" t="s">
        <v>77</v>
      </c>
    </row>
    <row r="951" spans="1:55" x14ac:dyDescent="0.25">
      <c r="A951" t="s">
        <v>1005</v>
      </c>
      <c r="B951" s="1">
        <v>43437</v>
      </c>
      <c r="C951" t="s">
        <v>60</v>
      </c>
      <c r="D951" s="2">
        <v>43407.048055555555</v>
      </c>
      <c r="E951" t="s">
        <v>61</v>
      </c>
      <c r="F951" s="1">
        <v>43497</v>
      </c>
      <c r="G951" s="1">
        <v>43770</v>
      </c>
      <c r="H951" t="s">
        <v>1006</v>
      </c>
      <c r="J951" t="s">
        <v>1007</v>
      </c>
      <c r="K951" t="s">
        <v>1008</v>
      </c>
      <c r="L951" t="s">
        <v>1009</v>
      </c>
      <c r="M951" t="s">
        <v>90</v>
      </c>
      <c r="N951">
        <v>79707</v>
      </c>
      <c r="O951" t="s">
        <v>68</v>
      </c>
      <c r="Q951" t="s">
        <v>1010</v>
      </c>
      <c r="S951" t="s">
        <v>71</v>
      </c>
      <c r="T951" t="s">
        <v>663</v>
      </c>
      <c r="U951" t="s">
        <v>1003</v>
      </c>
      <c r="V951" t="s">
        <v>640</v>
      </c>
      <c r="W951" t="s">
        <v>90</v>
      </c>
      <c r="X951" t="s">
        <v>754</v>
      </c>
      <c r="Y951" t="str">
        <f>"37-3011"</f>
        <v>37-3011</v>
      </c>
      <c r="Z951" t="s">
        <v>454</v>
      </c>
      <c r="AA951">
        <v>561730</v>
      </c>
      <c r="AB951">
        <v>35</v>
      </c>
      <c r="AC951">
        <v>35</v>
      </c>
      <c r="AD951" t="s">
        <v>77</v>
      </c>
      <c r="AE951" t="s">
        <v>96</v>
      </c>
      <c r="AF951">
        <v>40</v>
      </c>
      <c r="AG951" s="3">
        <v>0.29166666666666669</v>
      </c>
      <c r="AH951" s="3">
        <v>0.66666666666666663</v>
      </c>
      <c r="AI951" s="4">
        <v>14.73</v>
      </c>
      <c r="AJ951">
        <v>22.1</v>
      </c>
      <c r="AL951" t="s">
        <v>79</v>
      </c>
      <c r="AM951" t="s">
        <v>80</v>
      </c>
      <c r="AO951" t="s">
        <v>81</v>
      </c>
      <c r="AR951" t="s">
        <v>80</v>
      </c>
      <c r="AT951" t="s">
        <v>80</v>
      </c>
      <c r="AW951" t="s">
        <v>71</v>
      </c>
      <c r="AX951">
        <v>3</v>
      </c>
      <c r="AY951" t="s">
        <v>1009</v>
      </c>
      <c r="AZ951" t="s">
        <v>497</v>
      </c>
      <c r="BA951" t="s">
        <v>90</v>
      </c>
      <c r="BB951">
        <v>79706</v>
      </c>
      <c r="BC951" t="s">
        <v>77</v>
      </c>
    </row>
    <row r="952" spans="1:55" x14ac:dyDescent="0.25">
      <c r="A952" t="s">
        <v>7573</v>
      </c>
      <c r="B952" s="1">
        <v>43455</v>
      </c>
      <c r="C952" t="s">
        <v>60</v>
      </c>
      <c r="D952" s="2">
        <v>43409.699525462966</v>
      </c>
      <c r="E952" t="s">
        <v>115</v>
      </c>
      <c r="H952" t="s">
        <v>5214</v>
      </c>
      <c r="J952" t="s">
        <v>5215</v>
      </c>
      <c r="L952" t="s">
        <v>2465</v>
      </c>
      <c r="M952" t="s">
        <v>128</v>
      </c>
      <c r="N952">
        <v>60174</v>
      </c>
      <c r="O952" t="s">
        <v>68</v>
      </c>
      <c r="Q952" t="s">
        <v>5216</v>
      </c>
      <c r="S952" t="s">
        <v>71</v>
      </c>
      <c r="T952" t="s">
        <v>857</v>
      </c>
      <c r="U952" t="s">
        <v>858</v>
      </c>
      <c r="V952" t="s">
        <v>859</v>
      </c>
      <c r="W952" t="s">
        <v>332</v>
      </c>
      <c r="X952" t="s">
        <v>1580</v>
      </c>
      <c r="Y952" t="str">
        <f>"47-3012"</f>
        <v>47-3012</v>
      </c>
      <c r="Z952" t="s">
        <v>1580</v>
      </c>
      <c r="AA952">
        <v>561730</v>
      </c>
      <c r="AB952">
        <v>10</v>
      </c>
      <c r="AD952" t="s">
        <v>77</v>
      </c>
      <c r="AE952" t="s">
        <v>96</v>
      </c>
      <c r="AF952">
        <v>35</v>
      </c>
      <c r="AG952" s="3">
        <v>0.33333333333333331</v>
      </c>
      <c r="AH952" s="3">
        <v>0.66666666666666663</v>
      </c>
      <c r="AI952" s="4">
        <v>14.56</v>
      </c>
      <c r="AJ952">
        <v>21.84</v>
      </c>
      <c r="AK952">
        <v>21.84</v>
      </c>
      <c r="AL952" t="s">
        <v>79</v>
      </c>
      <c r="AM952" t="s">
        <v>80</v>
      </c>
      <c r="AO952" t="s">
        <v>81</v>
      </c>
      <c r="AP952" t="s">
        <v>104</v>
      </c>
      <c r="AQ952" t="s">
        <v>104</v>
      </c>
      <c r="AR952" t="s">
        <v>80</v>
      </c>
      <c r="AT952" t="s">
        <v>80</v>
      </c>
      <c r="AW952" t="s">
        <v>80</v>
      </c>
      <c r="AY952" t="s">
        <v>665</v>
      </c>
      <c r="AZ952" t="s">
        <v>867</v>
      </c>
      <c r="BA952" t="s">
        <v>90</v>
      </c>
      <c r="BB952">
        <v>78729</v>
      </c>
      <c r="BC952" t="s">
        <v>77</v>
      </c>
    </row>
    <row r="953" spans="1:55" x14ac:dyDescent="0.25">
      <c r="A953" t="s">
        <v>1178</v>
      </c>
      <c r="B953" s="1">
        <v>43440</v>
      </c>
      <c r="C953" t="s">
        <v>60</v>
      </c>
      <c r="D953" s="2">
        <v>43407.390231481484</v>
      </c>
      <c r="E953" t="s">
        <v>61</v>
      </c>
      <c r="F953" s="1">
        <v>43497</v>
      </c>
      <c r="G953" s="1">
        <v>43770</v>
      </c>
      <c r="H953" t="s">
        <v>1179</v>
      </c>
      <c r="I953" t="s">
        <v>1180</v>
      </c>
      <c r="J953" t="s">
        <v>1181</v>
      </c>
      <c r="L953" t="s">
        <v>665</v>
      </c>
      <c r="M953" t="s">
        <v>90</v>
      </c>
      <c r="N953">
        <v>78727</v>
      </c>
      <c r="O953" t="s">
        <v>68</v>
      </c>
      <c r="Q953" t="s">
        <v>1182</v>
      </c>
      <c r="S953" t="s">
        <v>71</v>
      </c>
      <c r="T953" t="s">
        <v>663</v>
      </c>
      <c r="U953" t="s">
        <v>1003</v>
      </c>
      <c r="V953" t="s">
        <v>640</v>
      </c>
      <c r="W953" t="s">
        <v>90</v>
      </c>
      <c r="X953" t="s">
        <v>754</v>
      </c>
      <c r="Y953" t="str">
        <f>"37-3011"</f>
        <v>37-3011</v>
      </c>
      <c r="Z953" t="s">
        <v>454</v>
      </c>
      <c r="AA953">
        <v>561730</v>
      </c>
      <c r="AB953">
        <v>6</v>
      </c>
      <c r="AC953">
        <v>6</v>
      </c>
      <c r="AD953" t="s">
        <v>77</v>
      </c>
      <c r="AE953" t="s">
        <v>96</v>
      </c>
      <c r="AF953">
        <v>40</v>
      </c>
      <c r="AG953" s="3">
        <v>0.27083333333333331</v>
      </c>
      <c r="AH953" s="3">
        <v>0.625</v>
      </c>
      <c r="AI953" s="4">
        <v>13.91</v>
      </c>
      <c r="AJ953">
        <v>20.87</v>
      </c>
      <c r="AK953">
        <v>25.5</v>
      </c>
      <c r="AL953" t="s">
        <v>79</v>
      </c>
      <c r="AM953" t="s">
        <v>80</v>
      </c>
      <c r="AO953" t="s">
        <v>81</v>
      </c>
      <c r="AR953" t="s">
        <v>80</v>
      </c>
      <c r="AT953" t="s">
        <v>80</v>
      </c>
      <c r="AW953" t="s">
        <v>71</v>
      </c>
      <c r="AX953">
        <v>3</v>
      </c>
      <c r="AY953" t="s">
        <v>665</v>
      </c>
      <c r="AZ953" t="s">
        <v>867</v>
      </c>
      <c r="BA953" t="s">
        <v>90</v>
      </c>
      <c r="BB953">
        <v>78727</v>
      </c>
      <c r="BC953" t="s">
        <v>77</v>
      </c>
    </row>
    <row r="954" spans="1:55" x14ac:dyDescent="0.25">
      <c r="A954" t="s">
        <v>2030</v>
      </c>
      <c r="B954" s="1">
        <v>43427</v>
      </c>
      <c r="C954" t="s">
        <v>60</v>
      </c>
      <c r="D954" s="2">
        <v>43405.261782407404</v>
      </c>
      <c r="E954" t="s">
        <v>61</v>
      </c>
      <c r="F954" s="1">
        <v>43495</v>
      </c>
      <c r="G954" s="1">
        <v>43793</v>
      </c>
      <c r="H954" t="s">
        <v>2031</v>
      </c>
      <c r="J954" t="s">
        <v>2032</v>
      </c>
      <c r="L954" t="s">
        <v>2033</v>
      </c>
      <c r="M954" t="s">
        <v>90</v>
      </c>
      <c r="N954">
        <v>78550</v>
      </c>
      <c r="O954" t="s">
        <v>68</v>
      </c>
      <c r="Q954" t="s">
        <v>2034</v>
      </c>
      <c r="S954" t="s">
        <v>71</v>
      </c>
      <c r="T954" t="s">
        <v>207</v>
      </c>
      <c r="U954" t="s">
        <v>208</v>
      </c>
      <c r="V954" t="s">
        <v>209</v>
      </c>
      <c r="W954" t="s">
        <v>90</v>
      </c>
      <c r="X954" t="s">
        <v>210</v>
      </c>
      <c r="Y954" t="str">
        <f>"39-3091"</f>
        <v>39-3091</v>
      </c>
      <c r="Z954" t="s">
        <v>166</v>
      </c>
      <c r="AA954">
        <v>713990</v>
      </c>
      <c r="AB954">
        <v>12</v>
      </c>
      <c r="AC954">
        <v>12</v>
      </c>
      <c r="AD954" t="s">
        <v>77</v>
      </c>
      <c r="AE954" t="s">
        <v>78</v>
      </c>
      <c r="AF954">
        <v>40</v>
      </c>
      <c r="AG954" s="3">
        <v>0.54166666666666663</v>
      </c>
      <c r="AH954" s="3">
        <v>0.91666666666666663</v>
      </c>
      <c r="AI954" s="4">
        <v>355.2</v>
      </c>
      <c r="AL954" t="s">
        <v>79</v>
      </c>
      <c r="AM954" t="s">
        <v>80</v>
      </c>
      <c r="AO954" t="s">
        <v>81</v>
      </c>
      <c r="AR954" t="s">
        <v>80</v>
      </c>
      <c r="AT954" t="s">
        <v>80</v>
      </c>
      <c r="AW954" t="s">
        <v>80</v>
      </c>
      <c r="AY954" t="s">
        <v>2035</v>
      </c>
      <c r="AZ954" t="s">
        <v>2036</v>
      </c>
      <c r="BA954" t="s">
        <v>90</v>
      </c>
      <c r="BB954">
        <v>78569</v>
      </c>
      <c r="BC954" t="s">
        <v>77</v>
      </c>
    </row>
    <row r="955" spans="1:55" x14ac:dyDescent="0.25">
      <c r="A955" t="s">
        <v>1298</v>
      </c>
      <c r="B955" s="1">
        <v>43451</v>
      </c>
      <c r="C955" t="s">
        <v>60</v>
      </c>
      <c r="D955" s="2">
        <v>43402.73065972222</v>
      </c>
      <c r="E955" t="s">
        <v>61</v>
      </c>
      <c r="F955" s="1">
        <v>43480</v>
      </c>
      <c r="G955" s="1">
        <v>43647</v>
      </c>
      <c r="H955" t="s">
        <v>1299</v>
      </c>
      <c r="J955" t="s">
        <v>1300</v>
      </c>
      <c r="L955" t="s">
        <v>1301</v>
      </c>
      <c r="M955" t="s">
        <v>90</v>
      </c>
      <c r="N955">
        <v>78362</v>
      </c>
      <c r="O955" t="s">
        <v>68</v>
      </c>
      <c r="Q955" t="s">
        <v>1302</v>
      </c>
      <c r="S955" t="s">
        <v>80</v>
      </c>
      <c r="U955" t="s">
        <v>108</v>
      </c>
      <c r="X955" t="s">
        <v>1303</v>
      </c>
      <c r="Y955" t="str">
        <f>"51-3022"</f>
        <v>51-3022</v>
      </c>
      <c r="Z955" t="s">
        <v>154</v>
      </c>
      <c r="AA955">
        <v>112512</v>
      </c>
      <c r="AB955">
        <v>81</v>
      </c>
      <c r="AC955">
        <v>81</v>
      </c>
      <c r="AD955" t="s">
        <v>77</v>
      </c>
      <c r="AE955" t="s">
        <v>78</v>
      </c>
      <c r="AF955">
        <v>40</v>
      </c>
      <c r="AG955" s="3">
        <v>0.29166666666666669</v>
      </c>
      <c r="AH955" s="3">
        <v>0.66666666666666663</v>
      </c>
      <c r="AI955" s="4">
        <v>9.8000000000000007</v>
      </c>
      <c r="AJ955">
        <v>14.7</v>
      </c>
      <c r="AL955" t="s">
        <v>79</v>
      </c>
      <c r="AM955" t="s">
        <v>80</v>
      </c>
      <c r="AO955" t="s">
        <v>81</v>
      </c>
      <c r="AR955" t="s">
        <v>80</v>
      </c>
      <c r="AT955" t="s">
        <v>80</v>
      </c>
      <c r="AW955" t="s">
        <v>80</v>
      </c>
      <c r="AY955" t="s">
        <v>1304</v>
      </c>
      <c r="AZ955" t="s">
        <v>975</v>
      </c>
      <c r="BA955" t="s">
        <v>99</v>
      </c>
      <c r="BB955">
        <v>70668</v>
      </c>
      <c r="BC955" t="s">
        <v>83</v>
      </c>
    </row>
    <row r="956" spans="1:55" x14ac:dyDescent="0.25">
      <c r="A956" t="s">
        <v>8331</v>
      </c>
      <c r="B956" s="1">
        <v>43452</v>
      </c>
      <c r="C956" t="s">
        <v>60</v>
      </c>
      <c r="D956" s="2">
        <v>43421.010983796295</v>
      </c>
      <c r="E956" t="s">
        <v>85</v>
      </c>
      <c r="H956" t="s">
        <v>8332</v>
      </c>
      <c r="I956" t="s">
        <v>8333</v>
      </c>
      <c r="J956" t="s">
        <v>8334</v>
      </c>
      <c r="L956" t="s">
        <v>8335</v>
      </c>
      <c r="M956" t="s">
        <v>90</v>
      </c>
      <c r="N956">
        <v>75068</v>
      </c>
      <c r="O956" t="s">
        <v>68</v>
      </c>
      <c r="Q956" t="s">
        <v>8336</v>
      </c>
      <c r="S956" t="s">
        <v>71</v>
      </c>
      <c r="T956" t="s">
        <v>1259</v>
      </c>
      <c r="U956" t="s">
        <v>1064</v>
      </c>
      <c r="V956" t="s">
        <v>1065</v>
      </c>
      <c r="W956" t="s">
        <v>90</v>
      </c>
      <c r="X956" t="s">
        <v>1083</v>
      </c>
      <c r="Y956" t="str">
        <f>"37-3011"</f>
        <v>37-3011</v>
      </c>
      <c r="Z956" t="s">
        <v>454</v>
      </c>
      <c r="AA956">
        <v>561730</v>
      </c>
      <c r="AB956">
        <v>8</v>
      </c>
      <c r="AD956" t="s">
        <v>77</v>
      </c>
      <c r="AE956" t="s">
        <v>78</v>
      </c>
      <c r="AF956">
        <v>40</v>
      </c>
      <c r="AG956" s="3">
        <v>0.33333333333333331</v>
      </c>
      <c r="AH956" s="3">
        <v>0.70833333333333337</v>
      </c>
      <c r="AI956" s="4">
        <v>13.94</v>
      </c>
      <c r="AJ956">
        <v>20.91</v>
      </c>
      <c r="AL956" t="s">
        <v>79</v>
      </c>
      <c r="AM956" t="s">
        <v>80</v>
      </c>
      <c r="AO956" t="s">
        <v>81</v>
      </c>
      <c r="AR956" t="s">
        <v>80</v>
      </c>
      <c r="AT956" t="s">
        <v>80</v>
      </c>
      <c r="AW956" t="s">
        <v>80</v>
      </c>
      <c r="AY956" t="s">
        <v>8335</v>
      </c>
      <c r="AZ956" t="s">
        <v>3399</v>
      </c>
      <c r="BA956" t="s">
        <v>90</v>
      </c>
      <c r="BB956">
        <v>75068</v>
      </c>
      <c r="BC956" t="s">
        <v>77</v>
      </c>
    </row>
    <row r="957" spans="1:55" x14ac:dyDescent="0.25">
      <c r="A957" t="s">
        <v>3870</v>
      </c>
      <c r="B957" s="1">
        <v>43461</v>
      </c>
      <c r="C957" t="s">
        <v>60</v>
      </c>
      <c r="D957" s="2">
        <v>43403.663159722222</v>
      </c>
      <c r="E957" t="s">
        <v>61</v>
      </c>
      <c r="F957" s="1">
        <v>43480</v>
      </c>
      <c r="G957" s="1">
        <v>43676</v>
      </c>
      <c r="H957" t="s">
        <v>3871</v>
      </c>
      <c r="J957" t="s">
        <v>3872</v>
      </c>
      <c r="L957" t="s">
        <v>313</v>
      </c>
      <c r="M957" t="s">
        <v>261</v>
      </c>
      <c r="N957">
        <v>85015</v>
      </c>
      <c r="O957" t="s">
        <v>68</v>
      </c>
      <c r="Q957" t="s">
        <v>3873</v>
      </c>
      <c r="S957" t="s">
        <v>80</v>
      </c>
      <c r="U957" t="s">
        <v>108</v>
      </c>
      <c r="X957" t="s">
        <v>3874</v>
      </c>
      <c r="Y957" t="str">
        <f>"47-2061"</f>
        <v>47-2061</v>
      </c>
      <c r="Z957" t="s">
        <v>92</v>
      </c>
      <c r="AA957">
        <v>236115</v>
      </c>
      <c r="AB957">
        <v>10</v>
      </c>
      <c r="AC957">
        <v>10</v>
      </c>
      <c r="AD957" t="s">
        <v>77</v>
      </c>
      <c r="AE957" t="s">
        <v>96</v>
      </c>
      <c r="AF957">
        <v>40</v>
      </c>
      <c r="AG957" s="3">
        <v>0.29166666666666669</v>
      </c>
      <c r="AH957" s="3">
        <v>0.625</v>
      </c>
      <c r="AI957" s="4">
        <v>16.39</v>
      </c>
      <c r="AJ957">
        <v>24.59</v>
      </c>
      <c r="AK957">
        <v>24.59</v>
      </c>
      <c r="AL957" t="s">
        <v>79</v>
      </c>
      <c r="AM957" t="s">
        <v>80</v>
      </c>
      <c r="AO957" t="s">
        <v>81</v>
      </c>
      <c r="AR957" t="s">
        <v>80</v>
      </c>
      <c r="AT957" t="s">
        <v>80</v>
      </c>
      <c r="AW957" t="s">
        <v>71</v>
      </c>
      <c r="AX957">
        <v>3</v>
      </c>
      <c r="AY957" t="s">
        <v>319</v>
      </c>
      <c r="AZ957" t="s">
        <v>269</v>
      </c>
      <c r="BA957" t="s">
        <v>261</v>
      </c>
      <c r="BB957">
        <v>85015</v>
      </c>
      <c r="BC957" t="s">
        <v>77</v>
      </c>
    </row>
    <row r="958" spans="1:55" x14ac:dyDescent="0.25">
      <c r="A958" t="s">
        <v>3307</v>
      </c>
      <c r="B958" s="1">
        <v>43430</v>
      </c>
      <c r="C958" t="s">
        <v>60</v>
      </c>
      <c r="D958" s="2">
        <v>43407.028090277781</v>
      </c>
      <c r="E958" t="s">
        <v>61</v>
      </c>
      <c r="F958" s="1">
        <v>43497</v>
      </c>
      <c r="G958" s="1">
        <v>43800</v>
      </c>
      <c r="H958" t="s">
        <v>3308</v>
      </c>
      <c r="J958" t="s">
        <v>3309</v>
      </c>
      <c r="L958" t="s">
        <v>3310</v>
      </c>
      <c r="M958" t="s">
        <v>773</v>
      </c>
      <c r="N958">
        <v>7090</v>
      </c>
      <c r="O958" t="s">
        <v>68</v>
      </c>
      <c r="Q958" t="s">
        <v>3311</v>
      </c>
      <c r="S958" t="s">
        <v>71</v>
      </c>
      <c r="T958" t="s">
        <v>3312</v>
      </c>
      <c r="U958" t="s">
        <v>3313</v>
      </c>
      <c r="V958" t="s">
        <v>3314</v>
      </c>
      <c r="W958" t="s">
        <v>773</v>
      </c>
      <c r="X958" t="s">
        <v>3315</v>
      </c>
      <c r="Y958" t="str">
        <f>"39-9032"</f>
        <v>39-9032</v>
      </c>
      <c r="Z958" t="s">
        <v>1023</v>
      </c>
      <c r="AA958">
        <v>611620</v>
      </c>
      <c r="AB958">
        <v>16</v>
      </c>
      <c r="AC958">
        <v>16</v>
      </c>
      <c r="AD958" t="s">
        <v>77</v>
      </c>
      <c r="AE958" t="s">
        <v>96</v>
      </c>
      <c r="AF958">
        <v>35</v>
      </c>
      <c r="AG958" s="3">
        <v>0.6875</v>
      </c>
      <c r="AH958" s="3">
        <v>0.85416666666666663</v>
      </c>
      <c r="AI958" s="4">
        <v>16.13</v>
      </c>
      <c r="AL958" t="s">
        <v>79</v>
      </c>
      <c r="AM958" t="s">
        <v>80</v>
      </c>
      <c r="AO958" t="s">
        <v>81</v>
      </c>
      <c r="AR958" t="s">
        <v>80</v>
      </c>
      <c r="AT958" t="s">
        <v>80</v>
      </c>
      <c r="AW958" t="s">
        <v>71</v>
      </c>
      <c r="AX958">
        <v>12</v>
      </c>
      <c r="AY958" t="s">
        <v>3316</v>
      </c>
      <c r="AZ958" t="s">
        <v>3317</v>
      </c>
      <c r="BA958" t="s">
        <v>773</v>
      </c>
      <c r="BB958">
        <v>7920</v>
      </c>
      <c r="BC958" t="s">
        <v>77</v>
      </c>
    </row>
    <row r="959" spans="1:55" x14ac:dyDescent="0.25">
      <c r="A959" t="s">
        <v>6552</v>
      </c>
      <c r="B959" s="1">
        <v>43447</v>
      </c>
      <c r="C959" t="s">
        <v>60</v>
      </c>
      <c r="D959" s="2">
        <v>43409.634027777778</v>
      </c>
      <c r="E959" t="s">
        <v>61</v>
      </c>
      <c r="F959" s="1">
        <v>43497</v>
      </c>
      <c r="G959" s="1">
        <v>43769</v>
      </c>
      <c r="H959" t="s">
        <v>6553</v>
      </c>
      <c r="I959" t="s">
        <v>69</v>
      </c>
      <c r="J959" t="s">
        <v>6554</v>
      </c>
      <c r="K959" t="s">
        <v>69</v>
      </c>
      <c r="L959" t="s">
        <v>621</v>
      </c>
      <c r="M959" t="s">
        <v>1752</v>
      </c>
      <c r="N959">
        <v>83001</v>
      </c>
      <c r="O959" t="s">
        <v>68</v>
      </c>
      <c r="P959" t="s">
        <v>69</v>
      </c>
      <c r="Q959" t="s">
        <v>6555</v>
      </c>
      <c r="S959" t="s">
        <v>71</v>
      </c>
      <c r="T959" t="s">
        <v>6556</v>
      </c>
      <c r="U959" t="s">
        <v>6557</v>
      </c>
      <c r="V959" t="s">
        <v>6558</v>
      </c>
      <c r="W959" t="s">
        <v>253</v>
      </c>
      <c r="X959" t="s">
        <v>6559</v>
      </c>
      <c r="Y959" t="str">
        <f>"47-3011"</f>
        <v>47-3011</v>
      </c>
      <c r="Z959" t="s">
        <v>1118</v>
      </c>
      <c r="AA959">
        <v>238140</v>
      </c>
      <c r="AB959">
        <v>10</v>
      </c>
      <c r="AC959">
        <v>10</v>
      </c>
      <c r="AD959" t="s">
        <v>77</v>
      </c>
      <c r="AE959" t="s">
        <v>78</v>
      </c>
      <c r="AF959">
        <v>40</v>
      </c>
      <c r="AG959" s="3">
        <v>0.33333333333333331</v>
      </c>
      <c r="AH959" s="3">
        <v>0.70833333333333337</v>
      </c>
      <c r="AI959" s="4">
        <v>15.8</v>
      </c>
      <c r="AL959" t="s">
        <v>79</v>
      </c>
      <c r="AM959" t="s">
        <v>80</v>
      </c>
      <c r="AO959" t="s">
        <v>81</v>
      </c>
      <c r="AP959" t="s">
        <v>69</v>
      </c>
      <c r="AQ959" t="s">
        <v>69</v>
      </c>
      <c r="AR959" t="s">
        <v>80</v>
      </c>
      <c r="AT959" t="s">
        <v>80</v>
      </c>
      <c r="AW959" t="s">
        <v>80</v>
      </c>
      <c r="AY959" t="s">
        <v>621</v>
      </c>
      <c r="AZ959" t="s">
        <v>1756</v>
      </c>
      <c r="BA959" t="s">
        <v>1752</v>
      </c>
      <c r="BB959">
        <v>83001</v>
      </c>
      <c r="BC959" t="s">
        <v>77</v>
      </c>
    </row>
    <row r="960" spans="1:55" x14ac:dyDescent="0.25">
      <c r="A960" t="s">
        <v>6662</v>
      </c>
      <c r="B960" s="1">
        <v>43441</v>
      </c>
      <c r="C960" t="s">
        <v>60</v>
      </c>
      <c r="D960" s="2">
        <v>43407.395775462966</v>
      </c>
      <c r="E960" t="s">
        <v>61</v>
      </c>
      <c r="F960" s="1">
        <v>43497</v>
      </c>
      <c r="G960" s="1">
        <v>43770</v>
      </c>
      <c r="H960" t="s">
        <v>1207</v>
      </c>
      <c r="I960" t="s">
        <v>1208</v>
      </c>
      <c r="J960" t="s">
        <v>1214</v>
      </c>
      <c r="L960" t="s">
        <v>665</v>
      </c>
      <c r="M960" t="s">
        <v>90</v>
      </c>
      <c r="N960">
        <v>78754</v>
      </c>
      <c r="O960" t="s">
        <v>68</v>
      </c>
      <c r="Q960" t="s">
        <v>1215</v>
      </c>
      <c r="S960" t="s">
        <v>71</v>
      </c>
      <c r="T960" t="s">
        <v>663</v>
      </c>
      <c r="U960" t="s">
        <v>1003</v>
      </c>
      <c r="V960" t="s">
        <v>640</v>
      </c>
      <c r="W960" t="s">
        <v>90</v>
      </c>
      <c r="X960" t="s">
        <v>754</v>
      </c>
      <c r="Y960" t="str">
        <f>"37-3011"</f>
        <v>37-3011</v>
      </c>
      <c r="Z960" t="s">
        <v>454</v>
      </c>
      <c r="AA960">
        <v>561730</v>
      </c>
      <c r="AB960">
        <v>12</v>
      </c>
      <c r="AC960">
        <v>12</v>
      </c>
      <c r="AD960" t="s">
        <v>77</v>
      </c>
      <c r="AE960" t="s">
        <v>96</v>
      </c>
      <c r="AF960">
        <v>40</v>
      </c>
      <c r="AG960" s="3">
        <v>0.29166666666666669</v>
      </c>
      <c r="AH960" s="3">
        <v>0.70833333333333337</v>
      </c>
      <c r="AI960" s="4">
        <v>13.02</v>
      </c>
      <c r="AJ960">
        <v>19.53</v>
      </c>
      <c r="AL960" t="s">
        <v>79</v>
      </c>
      <c r="AM960" t="s">
        <v>80</v>
      </c>
      <c r="AO960" t="s">
        <v>81</v>
      </c>
      <c r="AR960" t="s">
        <v>80</v>
      </c>
      <c r="AT960" t="s">
        <v>80</v>
      </c>
      <c r="AW960" t="s">
        <v>71</v>
      </c>
      <c r="AX960">
        <v>1</v>
      </c>
      <c r="AY960" t="s">
        <v>539</v>
      </c>
      <c r="AZ960" t="s">
        <v>755</v>
      </c>
      <c r="BA960" t="s">
        <v>90</v>
      </c>
      <c r="BB960">
        <v>78217</v>
      </c>
      <c r="BC960" t="s">
        <v>77</v>
      </c>
    </row>
    <row r="961" spans="1:58" x14ac:dyDescent="0.25">
      <c r="A961" t="s">
        <v>8465</v>
      </c>
      <c r="B961" s="1">
        <v>43454</v>
      </c>
      <c r="C961" t="s">
        <v>60</v>
      </c>
      <c r="D961" s="2">
        <v>43409.70008101852</v>
      </c>
      <c r="E961" t="s">
        <v>115</v>
      </c>
      <c r="H961" t="s">
        <v>5214</v>
      </c>
      <c r="J961" t="s">
        <v>6861</v>
      </c>
      <c r="L961" t="s">
        <v>2465</v>
      </c>
      <c r="M961" t="s">
        <v>128</v>
      </c>
      <c r="N961">
        <v>60174</v>
      </c>
      <c r="O961" t="s">
        <v>68</v>
      </c>
      <c r="Q961" t="s">
        <v>5216</v>
      </c>
      <c r="S961" t="s">
        <v>71</v>
      </c>
      <c r="T961" t="s">
        <v>857</v>
      </c>
      <c r="U961" t="s">
        <v>858</v>
      </c>
      <c r="V961" t="s">
        <v>859</v>
      </c>
      <c r="W961" t="s">
        <v>332</v>
      </c>
      <c r="X961" t="s">
        <v>1083</v>
      </c>
      <c r="Y961" t="str">
        <f>"47-3012"</f>
        <v>47-3012</v>
      </c>
      <c r="Z961" t="s">
        <v>1580</v>
      </c>
      <c r="AA961">
        <v>561730</v>
      </c>
      <c r="AB961">
        <v>10</v>
      </c>
      <c r="AD961" t="s">
        <v>77</v>
      </c>
      <c r="AE961" t="s">
        <v>96</v>
      </c>
      <c r="AF961">
        <v>35</v>
      </c>
      <c r="AG961" s="3">
        <v>0.33333333333333331</v>
      </c>
      <c r="AH961" s="3">
        <v>0.66666666666666663</v>
      </c>
      <c r="AI961" s="4">
        <v>18.18</v>
      </c>
      <c r="AJ961">
        <v>27.27</v>
      </c>
      <c r="AK961">
        <v>27.27</v>
      </c>
      <c r="AL961" t="s">
        <v>79</v>
      </c>
      <c r="AM961" t="s">
        <v>80</v>
      </c>
      <c r="AO961" t="s">
        <v>81</v>
      </c>
      <c r="AP961" t="s">
        <v>104</v>
      </c>
      <c r="AQ961" t="s">
        <v>104</v>
      </c>
      <c r="AR961" t="s">
        <v>80</v>
      </c>
      <c r="AT961" t="s">
        <v>80</v>
      </c>
      <c r="AW961" t="s">
        <v>80</v>
      </c>
      <c r="AY961" t="s">
        <v>6862</v>
      </c>
      <c r="AZ961" t="s">
        <v>1907</v>
      </c>
      <c r="BA961" t="s">
        <v>303</v>
      </c>
      <c r="BB961">
        <v>60174</v>
      </c>
      <c r="BC961" t="s">
        <v>77</v>
      </c>
    </row>
    <row r="962" spans="1:58" x14ac:dyDescent="0.25">
      <c r="A962" t="s">
        <v>4650</v>
      </c>
      <c r="B962" s="1">
        <v>43440</v>
      </c>
      <c r="C962" t="s">
        <v>60</v>
      </c>
      <c r="D962" s="2">
        <v>43407.00476851852</v>
      </c>
      <c r="E962" t="s">
        <v>61</v>
      </c>
      <c r="F962" s="1">
        <v>43497</v>
      </c>
      <c r="G962" s="1">
        <v>43800</v>
      </c>
      <c r="H962" t="s">
        <v>4651</v>
      </c>
      <c r="J962" t="s">
        <v>4652</v>
      </c>
      <c r="L962" t="s">
        <v>4653</v>
      </c>
      <c r="M962" t="s">
        <v>753</v>
      </c>
      <c r="N962">
        <v>22920</v>
      </c>
      <c r="O962" t="s">
        <v>68</v>
      </c>
      <c r="Q962" t="s">
        <v>4654</v>
      </c>
      <c r="S962" t="s">
        <v>71</v>
      </c>
      <c r="T962" t="s">
        <v>836</v>
      </c>
      <c r="U962" t="s">
        <v>837</v>
      </c>
      <c r="V962" t="s">
        <v>2096</v>
      </c>
      <c r="W962" t="s">
        <v>753</v>
      </c>
      <c r="X962" t="s">
        <v>754</v>
      </c>
      <c r="Y962" t="str">
        <f>"37-3011"</f>
        <v>37-3011</v>
      </c>
      <c r="Z962" t="s">
        <v>454</v>
      </c>
      <c r="AA962">
        <v>561730</v>
      </c>
      <c r="AB962">
        <v>8</v>
      </c>
      <c r="AC962">
        <v>8</v>
      </c>
      <c r="AD962" t="s">
        <v>77</v>
      </c>
      <c r="AE962" t="s">
        <v>78</v>
      </c>
      <c r="AF962">
        <v>35</v>
      </c>
      <c r="AG962" s="3">
        <v>0.3125</v>
      </c>
      <c r="AH962" s="3">
        <v>0.75</v>
      </c>
      <c r="AI962" s="4">
        <v>14.18</v>
      </c>
      <c r="AJ962">
        <v>21.27</v>
      </c>
      <c r="AL962" t="s">
        <v>79</v>
      </c>
      <c r="AM962" t="s">
        <v>80</v>
      </c>
      <c r="AO962" t="s">
        <v>81</v>
      </c>
      <c r="AR962" t="s">
        <v>80</v>
      </c>
      <c r="AT962" t="s">
        <v>80</v>
      </c>
      <c r="AW962" t="s">
        <v>71</v>
      </c>
      <c r="AX962">
        <v>3</v>
      </c>
      <c r="AY962" t="s">
        <v>4653</v>
      </c>
      <c r="AZ962" t="s">
        <v>4655</v>
      </c>
      <c r="BA962" t="s">
        <v>753</v>
      </c>
      <c r="BB962">
        <v>22920</v>
      </c>
      <c r="BC962" t="s">
        <v>77</v>
      </c>
    </row>
    <row r="963" spans="1:58" x14ac:dyDescent="0.25">
      <c r="A963" t="s">
        <v>5526</v>
      </c>
      <c r="B963" s="1">
        <v>43437</v>
      </c>
      <c r="C963" t="s">
        <v>60</v>
      </c>
      <c r="D963" s="2">
        <v>43407.010243055556</v>
      </c>
      <c r="E963" t="s">
        <v>61</v>
      </c>
      <c r="F963" s="1">
        <v>43497</v>
      </c>
      <c r="G963" s="1">
        <v>43770</v>
      </c>
      <c r="H963" t="s">
        <v>5527</v>
      </c>
      <c r="J963" t="s">
        <v>5528</v>
      </c>
      <c r="L963" t="s">
        <v>661</v>
      </c>
      <c r="M963" t="s">
        <v>90</v>
      </c>
      <c r="N963">
        <v>76527</v>
      </c>
      <c r="O963" t="s">
        <v>68</v>
      </c>
      <c r="Q963" t="s">
        <v>5529</v>
      </c>
      <c r="S963" t="s">
        <v>71</v>
      </c>
      <c r="T963" t="s">
        <v>663</v>
      </c>
      <c r="U963" t="s">
        <v>1003</v>
      </c>
      <c r="V963" t="s">
        <v>640</v>
      </c>
      <c r="W963" t="s">
        <v>90</v>
      </c>
      <c r="X963" t="s">
        <v>754</v>
      </c>
      <c r="Y963" t="str">
        <f>"37-3011"</f>
        <v>37-3011</v>
      </c>
      <c r="Z963" t="s">
        <v>454</v>
      </c>
      <c r="AA963">
        <v>561730</v>
      </c>
      <c r="AB963">
        <v>16</v>
      </c>
      <c r="AC963">
        <v>16</v>
      </c>
      <c r="AD963" t="s">
        <v>77</v>
      </c>
      <c r="AE963" t="s">
        <v>96</v>
      </c>
      <c r="AF963">
        <v>40</v>
      </c>
      <c r="AG963" s="3">
        <v>0.33333333333333331</v>
      </c>
      <c r="AH963" s="3">
        <v>0.70833333333333337</v>
      </c>
      <c r="AI963" s="4">
        <v>13.91</v>
      </c>
      <c r="AJ963">
        <v>20.87</v>
      </c>
      <c r="AL963" t="s">
        <v>79</v>
      </c>
      <c r="AM963" t="s">
        <v>80</v>
      </c>
      <c r="AO963" t="s">
        <v>81</v>
      </c>
      <c r="AR963" t="s">
        <v>80</v>
      </c>
      <c r="AT963" t="s">
        <v>80</v>
      </c>
      <c r="AW963" t="s">
        <v>80</v>
      </c>
      <c r="AY963" t="s">
        <v>661</v>
      </c>
      <c r="AZ963" t="s">
        <v>703</v>
      </c>
      <c r="BA963" t="s">
        <v>90</v>
      </c>
      <c r="BB963">
        <v>76527</v>
      </c>
      <c r="BC963" t="s">
        <v>77</v>
      </c>
    </row>
    <row r="964" spans="1:58" x14ac:dyDescent="0.25">
      <c r="A964" t="s">
        <v>5733</v>
      </c>
      <c r="B964" s="1">
        <v>43451</v>
      </c>
      <c r="C964" t="s">
        <v>60</v>
      </c>
      <c r="D964" s="2">
        <v>43402.706331018519</v>
      </c>
      <c r="E964" t="s">
        <v>61</v>
      </c>
      <c r="F964" s="1">
        <v>43480</v>
      </c>
      <c r="G964" s="1">
        <v>43647</v>
      </c>
      <c r="H964" t="s">
        <v>1299</v>
      </c>
      <c r="J964" t="s">
        <v>1300</v>
      </c>
      <c r="L964" t="s">
        <v>1301</v>
      </c>
      <c r="M964" t="s">
        <v>90</v>
      </c>
      <c r="N964">
        <v>78362</v>
      </c>
      <c r="O964" t="s">
        <v>68</v>
      </c>
      <c r="Q964" t="s">
        <v>1302</v>
      </c>
      <c r="S964" t="s">
        <v>80</v>
      </c>
      <c r="U964" t="s">
        <v>108</v>
      </c>
      <c r="X964" t="s">
        <v>1303</v>
      </c>
      <c r="Y964" t="str">
        <f>"51-3022"</f>
        <v>51-3022</v>
      </c>
      <c r="Z964" t="s">
        <v>154</v>
      </c>
      <c r="AA964">
        <v>112512</v>
      </c>
      <c r="AB964">
        <v>96</v>
      </c>
      <c r="AC964">
        <v>96</v>
      </c>
      <c r="AD964" t="s">
        <v>77</v>
      </c>
      <c r="AE964" t="s">
        <v>78</v>
      </c>
      <c r="AF964">
        <v>40</v>
      </c>
      <c r="AG964" s="3">
        <v>0.29166666666666669</v>
      </c>
      <c r="AH964" s="3">
        <v>0.66666666666666663</v>
      </c>
      <c r="AI964" s="4">
        <v>9.65</v>
      </c>
      <c r="AJ964">
        <v>14.48</v>
      </c>
      <c r="AL964" t="s">
        <v>79</v>
      </c>
      <c r="AM964" t="s">
        <v>80</v>
      </c>
      <c r="AO964" t="s">
        <v>81</v>
      </c>
      <c r="AR964" t="s">
        <v>80</v>
      </c>
      <c r="AT964" t="s">
        <v>80</v>
      </c>
      <c r="AW964" t="s">
        <v>80</v>
      </c>
      <c r="AY964" t="s">
        <v>5734</v>
      </c>
      <c r="AZ964" t="s">
        <v>3023</v>
      </c>
      <c r="BA964" t="s">
        <v>99</v>
      </c>
      <c r="BB964">
        <v>70516</v>
      </c>
      <c r="BC964" t="s">
        <v>83</v>
      </c>
    </row>
    <row r="965" spans="1:58" x14ac:dyDescent="0.25">
      <c r="A965" t="s">
        <v>999</v>
      </c>
      <c r="B965" s="1">
        <v>43434</v>
      </c>
      <c r="C965" t="s">
        <v>60</v>
      </c>
      <c r="D965" s="2">
        <v>43407.377430555556</v>
      </c>
      <c r="E965" t="s">
        <v>61</v>
      </c>
      <c r="F965" s="1">
        <v>43497</v>
      </c>
      <c r="G965" s="1">
        <v>43769</v>
      </c>
      <c r="H965" t="s">
        <v>1000</v>
      </c>
      <c r="J965" t="s">
        <v>1001</v>
      </c>
      <c r="L965" t="s">
        <v>698</v>
      </c>
      <c r="M965" t="s">
        <v>90</v>
      </c>
      <c r="N965">
        <v>78641</v>
      </c>
      <c r="O965" t="s">
        <v>68</v>
      </c>
      <c r="Q965" t="s">
        <v>1002</v>
      </c>
      <c r="S965" t="s">
        <v>71</v>
      </c>
      <c r="T965" t="s">
        <v>663</v>
      </c>
      <c r="U965" t="s">
        <v>1003</v>
      </c>
      <c r="V965" t="s">
        <v>640</v>
      </c>
      <c r="W965" t="s">
        <v>90</v>
      </c>
      <c r="X965" t="s">
        <v>754</v>
      </c>
      <c r="Y965" t="str">
        <f>"37-3011"</f>
        <v>37-3011</v>
      </c>
      <c r="Z965" t="s">
        <v>454</v>
      </c>
      <c r="AA965">
        <v>561730</v>
      </c>
      <c r="AB965">
        <v>55</v>
      </c>
      <c r="AC965">
        <v>55</v>
      </c>
      <c r="AD965" t="s">
        <v>77</v>
      </c>
      <c r="AE965" t="s">
        <v>96</v>
      </c>
      <c r="AF965">
        <v>40</v>
      </c>
      <c r="AG965" s="3">
        <v>0.33333333333333331</v>
      </c>
      <c r="AH965" s="3">
        <v>0.70833333333333337</v>
      </c>
      <c r="AI965" s="4">
        <v>13.91</v>
      </c>
      <c r="AJ965">
        <v>20.87</v>
      </c>
      <c r="AK965">
        <v>37.5</v>
      </c>
      <c r="AL965" t="s">
        <v>79</v>
      </c>
      <c r="AM965" t="s">
        <v>80</v>
      </c>
      <c r="AO965" t="s">
        <v>81</v>
      </c>
      <c r="AR965" t="s">
        <v>80</v>
      </c>
      <c r="AT965" t="s">
        <v>80</v>
      </c>
      <c r="AW965" t="s">
        <v>71</v>
      </c>
      <c r="AX965">
        <v>6</v>
      </c>
      <c r="AY965" t="s">
        <v>698</v>
      </c>
      <c r="AZ965" t="s">
        <v>703</v>
      </c>
      <c r="BA965" t="s">
        <v>90</v>
      </c>
      <c r="BB965">
        <v>78641</v>
      </c>
      <c r="BC965" t="s">
        <v>77</v>
      </c>
    </row>
    <row r="966" spans="1:58" x14ac:dyDescent="0.25">
      <c r="A966" t="s">
        <v>8349</v>
      </c>
      <c r="B966" s="1">
        <v>43452</v>
      </c>
      <c r="C966" t="s">
        <v>60</v>
      </c>
      <c r="D966" s="2">
        <v>43407.022129629629</v>
      </c>
      <c r="E966" t="s">
        <v>757</v>
      </c>
      <c r="F966" s="1">
        <v>43497</v>
      </c>
      <c r="G966" s="1">
        <v>43794</v>
      </c>
      <c r="H966" t="s">
        <v>8350</v>
      </c>
      <c r="I966" t="s">
        <v>8351</v>
      </c>
      <c r="J966" t="s">
        <v>8352</v>
      </c>
      <c r="L966" t="s">
        <v>8353</v>
      </c>
      <c r="M966" t="s">
        <v>773</v>
      </c>
      <c r="N966">
        <v>7869</v>
      </c>
      <c r="O966" t="s">
        <v>68</v>
      </c>
      <c r="Q966" t="s">
        <v>8354</v>
      </c>
      <c r="S966" t="s">
        <v>71</v>
      </c>
      <c r="T966" t="s">
        <v>3312</v>
      </c>
      <c r="U966" t="s">
        <v>3313</v>
      </c>
      <c r="V966" t="s">
        <v>3314</v>
      </c>
      <c r="W966" t="s">
        <v>773</v>
      </c>
      <c r="X966" t="s">
        <v>3315</v>
      </c>
      <c r="Y966" t="str">
        <f>"39-9032"</f>
        <v>39-9032</v>
      </c>
      <c r="Z966" t="s">
        <v>1023</v>
      </c>
      <c r="AA966">
        <v>611620</v>
      </c>
      <c r="AB966">
        <v>80</v>
      </c>
      <c r="AC966">
        <v>80</v>
      </c>
      <c r="AD966" t="s">
        <v>77</v>
      </c>
      <c r="AE966" t="s">
        <v>96</v>
      </c>
      <c r="AF966">
        <v>35</v>
      </c>
      <c r="AG966" s="3">
        <v>0.66666666666666663</v>
      </c>
      <c r="AH966" s="3">
        <v>0.875</v>
      </c>
      <c r="AI966" s="4">
        <v>16.13</v>
      </c>
      <c r="AL966" t="s">
        <v>79</v>
      </c>
      <c r="AM966" t="s">
        <v>80</v>
      </c>
      <c r="AO966" t="s">
        <v>81</v>
      </c>
      <c r="AR966" t="s">
        <v>80</v>
      </c>
      <c r="AT966" t="s">
        <v>80</v>
      </c>
      <c r="AW966" t="s">
        <v>71</v>
      </c>
      <c r="AX966">
        <v>12</v>
      </c>
      <c r="AY966" t="s">
        <v>8355</v>
      </c>
      <c r="AZ966" t="s">
        <v>2606</v>
      </c>
      <c r="BA966" t="s">
        <v>773</v>
      </c>
      <c r="BB966">
        <v>7024</v>
      </c>
      <c r="BC966" t="s">
        <v>77</v>
      </c>
    </row>
    <row r="967" spans="1:58" x14ac:dyDescent="0.25">
      <c r="A967" t="s">
        <v>5762</v>
      </c>
      <c r="B967" s="1">
        <v>43452</v>
      </c>
      <c r="C967" t="s">
        <v>60</v>
      </c>
      <c r="D967" s="2">
        <v>43421.009004629632</v>
      </c>
      <c r="E967" t="s">
        <v>85</v>
      </c>
      <c r="H967" t="s">
        <v>5763</v>
      </c>
      <c r="J967" t="s">
        <v>5764</v>
      </c>
      <c r="L967" t="s">
        <v>5765</v>
      </c>
      <c r="M967" t="s">
        <v>90</v>
      </c>
      <c r="N967">
        <v>75078</v>
      </c>
      <c r="O967" t="s">
        <v>68</v>
      </c>
      <c r="Q967" t="s">
        <v>5766</v>
      </c>
      <c r="S967" t="s">
        <v>71</v>
      </c>
      <c r="T967" t="s">
        <v>1259</v>
      </c>
      <c r="U967" t="s">
        <v>1064</v>
      </c>
      <c r="V967" t="s">
        <v>1065</v>
      </c>
      <c r="W967" t="s">
        <v>90</v>
      </c>
      <c r="X967" t="s">
        <v>754</v>
      </c>
      <c r="Y967" t="str">
        <f>"37-3011"</f>
        <v>37-3011</v>
      </c>
      <c r="Z967" t="s">
        <v>454</v>
      </c>
      <c r="AA967">
        <v>561730</v>
      </c>
      <c r="AB967">
        <v>3</v>
      </c>
      <c r="AD967" t="s">
        <v>77</v>
      </c>
      <c r="AE967" t="s">
        <v>96</v>
      </c>
      <c r="AF967">
        <v>35</v>
      </c>
      <c r="AG967" s="3">
        <v>0.27083333333333331</v>
      </c>
      <c r="AH967" s="3">
        <v>0.64583333333333337</v>
      </c>
      <c r="AI967" s="4">
        <v>13.94</v>
      </c>
      <c r="AJ967">
        <v>20.91</v>
      </c>
      <c r="AL967" t="s">
        <v>79</v>
      </c>
      <c r="AM967" t="s">
        <v>80</v>
      </c>
      <c r="AO967" t="s">
        <v>81</v>
      </c>
      <c r="AR967" t="s">
        <v>80</v>
      </c>
      <c r="AT967" t="s">
        <v>80</v>
      </c>
      <c r="AW967" t="s">
        <v>80</v>
      </c>
      <c r="AY967" t="s">
        <v>5765</v>
      </c>
      <c r="AZ967" t="s">
        <v>1177</v>
      </c>
      <c r="BA967" t="s">
        <v>90</v>
      </c>
      <c r="BB967">
        <v>75078</v>
      </c>
      <c r="BC967" t="s">
        <v>77</v>
      </c>
    </row>
    <row r="968" spans="1:58" x14ac:dyDescent="0.25">
      <c r="A968" t="s">
        <v>6710</v>
      </c>
      <c r="B968" s="1">
        <v>43451</v>
      </c>
      <c r="C968" t="s">
        <v>60</v>
      </c>
      <c r="D968" s="2">
        <v>43402.655486111114</v>
      </c>
      <c r="E968" t="s">
        <v>61</v>
      </c>
      <c r="F968" s="1">
        <v>43480</v>
      </c>
      <c r="G968" s="1">
        <v>43647</v>
      </c>
      <c r="H968" t="s">
        <v>1299</v>
      </c>
      <c r="J968" t="s">
        <v>1300</v>
      </c>
      <c r="L968" t="s">
        <v>1301</v>
      </c>
      <c r="M968" t="s">
        <v>90</v>
      </c>
      <c r="N968">
        <v>78362</v>
      </c>
      <c r="O968" t="s">
        <v>68</v>
      </c>
      <c r="Q968" t="s">
        <v>1302</v>
      </c>
      <c r="S968" t="s">
        <v>80</v>
      </c>
      <c r="U968" t="s">
        <v>108</v>
      </c>
      <c r="X968" t="s">
        <v>1303</v>
      </c>
      <c r="Y968" t="str">
        <f>"51-3022"</f>
        <v>51-3022</v>
      </c>
      <c r="Z968" t="s">
        <v>154</v>
      </c>
      <c r="AA968">
        <v>112512</v>
      </c>
      <c r="AB968">
        <v>77</v>
      </c>
      <c r="AC968">
        <v>77</v>
      </c>
      <c r="AD968" t="s">
        <v>77</v>
      </c>
      <c r="AE968" t="s">
        <v>78</v>
      </c>
      <c r="AF968">
        <v>40</v>
      </c>
      <c r="AG968" s="3">
        <v>0.29166666666666669</v>
      </c>
      <c r="AH968" s="3">
        <v>0.66666666666666663</v>
      </c>
      <c r="AI968" s="4">
        <v>9.65</v>
      </c>
      <c r="AJ968">
        <v>14.48</v>
      </c>
      <c r="AL968" t="s">
        <v>79</v>
      </c>
      <c r="AM968" t="s">
        <v>80</v>
      </c>
      <c r="AO968" t="s">
        <v>81</v>
      </c>
      <c r="AR968" t="s">
        <v>80</v>
      </c>
      <c r="AT968" t="s">
        <v>80</v>
      </c>
      <c r="AW968" t="s">
        <v>80</v>
      </c>
      <c r="AY968" t="s">
        <v>1049</v>
      </c>
      <c r="AZ968" t="s">
        <v>1050</v>
      </c>
      <c r="BA968" t="s">
        <v>99</v>
      </c>
      <c r="BB968">
        <v>70555</v>
      </c>
      <c r="BC968" t="s">
        <v>83</v>
      </c>
    </row>
    <row r="969" spans="1:58" x14ac:dyDescent="0.25">
      <c r="A969" t="s">
        <v>4475</v>
      </c>
      <c r="B969" s="1">
        <v>43437</v>
      </c>
      <c r="C969" t="s">
        <v>60</v>
      </c>
      <c r="D969" s="2">
        <v>43405.344652777778</v>
      </c>
      <c r="E969" t="s">
        <v>61</v>
      </c>
      <c r="F969" s="1">
        <v>43495</v>
      </c>
      <c r="G969" s="1">
        <v>43767</v>
      </c>
      <c r="H969" t="s">
        <v>4476</v>
      </c>
      <c r="J969" t="s">
        <v>4477</v>
      </c>
      <c r="L969" t="s">
        <v>621</v>
      </c>
      <c r="M969" t="s">
        <v>1401</v>
      </c>
      <c r="N969">
        <v>39272</v>
      </c>
      <c r="O969" t="s">
        <v>68</v>
      </c>
      <c r="Q969" t="s">
        <v>4478</v>
      </c>
      <c r="S969" t="s">
        <v>71</v>
      </c>
      <c r="T969" t="s">
        <v>4479</v>
      </c>
      <c r="U969" t="s">
        <v>4480</v>
      </c>
      <c r="V969" t="s">
        <v>4481</v>
      </c>
      <c r="W969" t="s">
        <v>1055</v>
      </c>
      <c r="X969" t="s">
        <v>4482</v>
      </c>
      <c r="Y969" t="str">
        <f>"39-3091"</f>
        <v>39-3091</v>
      </c>
      <c r="Z969" t="s">
        <v>166</v>
      </c>
      <c r="AA969">
        <v>713990</v>
      </c>
      <c r="AB969">
        <v>95</v>
      </c>
      <c r="AC969">
        <v>95</v>
      </c>
      <c r="AD969" t="s">
        <v>77</v>
      </c>
      <c r="AE969" t="s">
        <v>78</v>
      </c>
      <c r="AF969">
        <v>40</v>
      </c>
      <c r="AG969" s="3">
        <v>0.5</v>
      </c>
      <c r="AH969" s="3">
        <v>0.91666666666666663</v>
      </c>
      <c r="AI969" s="4">
        <v>8.82</v>
      </c>
      <c r="AL969" t="s">
        <v>79</v>
      </c>
      <c r="AM969" t="s">
        <v>80</v>
      </c>
      <c r="AO969" t="s">
        <v>81</v>
      </c>
      <c r="AP969" t="s">
        <v>69</v>
      </c>
      <c r="AQ969" t="s">
        <v>69</v>
      </c>
      <c r="AR969" t="s">
        <v>80</v>
      </c>
      <c r="AT969" t="s">
        <v>80</v>
      </c>
      <c r="AW969" t="s">
        <v>80</v>
      </c>
      <c r="AY969" t="s">
        <v>167</v>
      </c>
      <c r="AZ969" t="s">
        <v>168</v>
      </c>
      <c r="BA969" t="s">
        <v>119</v>
      </c>
      <c r="BB969">
        <v>33534</v>
      </c>
      <c r="BC969" t="s">
        <v>77</v>
      </c>
    </row>
    <row r="970" spans="1:58" x14ac:dyDescent="0.25">
      <c r="A970" t="s">
        <v>4262</v>
      </c>
      <c r="B970" s="1">
        <v>43420</v>
      </c>
      <c r="C970" t="s">
        <v>60</v>
      </c>
      <c r="D970" s="2">
        <v>43403.644444444442</v>
      </c>
      <c r="E970" t="s">
        <v>85</v>
      </c>
      <c r="H970" t="s">
        <v>2189</v>
      </c>
      <c r="I970" t="s">
        <v>69</v>
      </c>
      <c r="J970" t="s">
        <v>1700</v>
      </c>
      <c r="L970" t="s">
        <v>1701</v>
      </c>
      <c r="M970" t="s">
        <v>99</v>
      </c>
      <c r="N970">
        <v>71351</v>
      </c>
      <c r="O970" t="s">
        <v>68</v>
      </c>
      <c r="Q970" t="s">
        <v>2190</v>
      </c>
      <c r="S970" t="s">
        <v>71</v>
      </c>
      <c r="T970" t="s">
        <v>223</v>
      </c>
      <c r="U970" t="s">
        <v>224</v>
      </c>
      <c r="V970" t="s">
        <v>225</v>
      </c>
      <c r="W970" t="s">
        <v>99</v>
      </c>
      <c r="X970" t="s">
        <v>2191</v>
      </c>
      <c r="Y970" t="str">
        <f>"51-3022"</f>
        <v>51-3022</v>
      </c>
      <c r="Z970" t="s">
        <v>154</v>
      </c>
      <c r="AA970">
        <v>311712</v>
      </c>
      <c r="AB970">
        <v>4</v>
      </c>
      <c r="AD970" t="s">
        <v>77</v>
      </c>
      <c r="AE970" t="s">
        <v>78</v>
      </c>
      <c r="AF970">
        <v>40</v>
      </c>
      <c r="AG970" s="3">
        <v>0.29166666666666669</v>
      </c>
      <c r="AH970" s="3">
        <v>0.66666666666666663</v>
      </c>
      <c r="AI970" s="4">
        <v>8.33</v>
      </c>
      <c r="AJ970">
        <v>12.5</v>
      </c>
      <c r="AL970" t="s">
        <v>79</v>
      </c>
      <c r="AM970" t="s">
        <v>80</v>
      </c>
      <c r="AO970" t="s">
        <v>81</v>
      </c>
      <c r="AP970" t="s">
        <v>69</v>
      </c>
      <c r="AQ970" t="s">
        <v>69</v>
      </c>
      <c r="AR970" t="s">
        <v>80</v>
      </c>
      <c r="AT970" t="s">
        <v>80</v>
      </c>
      <c r="AW970" t="s">
        <v>80</v>
      </c>
      <c r="AY970" t="s">
        <v>1701</v>
      </c>
      <c r="AZ970" t="s">
        <v>1704</v>
      </c>
      <c r="BA970" t="s">
        <v>99</v>
      </c>
      <c r="BB970">
        <v>71351</v>
      </c>
      <c r="BC970" t="s">
        <v>83</v>
      </c>
    </row>
    <row r="971" spans="1:58" x14ac:dyDescent="0.25">
      <c r="A971" t="s">
        <v>4715</v>
      </c>
      <c r="B971" s="1">
        <v>43438</v>
      </c>
      <c r="C971" t="s">
        <v>60</v>
      </c>
      <c r="D971" s="2">
        <v>43407.000023148146</v>
      </c>
      <c r="E971" t="s">
        <v>61</v>
      </c>
      <c r="F971" s="1">
        <v>43497</v>
      </c>
      <c r="G971" s="1">
        <v>43799</v>
      </c>
      <c r="H971" t="s">
        <v>4716</v>
      </c>
      <c r="J971" t="s">
        <v>4717</v>
      </c>
      <c r="L971" t="s">
        <v>539</v>
      </c>
      <c r="M971" t="s">
        <v>90</v>
      </c>
      <c r="N971">
        <v>78249</v>
      </c>
      <c r="O971" t="s">
        <v>68</v>
      </c>
      <c r="Q971" t="s">
        <v>4718</v>
      </c>
      <c r="S971" t="s">
        <v>71</v>
      </c>
      <c r="T971" t="s">
        <v>793</v>
      </c>
      <c r="U971" t="s">
        <v>1336</v>
      </c>
      <c r="V971" t="s">
        <v>184</v>
      </c>
      <c r="W971" t="s">
        <v>90</v>
      </c>
      <c r="X971" t="s">
        <v>754</v>
      </c>
      <c r="Y971" t="str">
        <f>"37-3011"</f>
        <v>37-3011</v>
      </c>
      <c r="Z971" t="s">
        <v>454</v>
      </c>
      <c r="AA971">
        <v>561730</v>
      </c>
      <c r="AB971">
        <v>20</v>
      </c>
      <c r="AC971">
        <v>20</v>
      </c>
      <c r="AD971" t="s">
        <v>77</v>
      </c>
      <c r="AE971" t="s">
        <v>96</v>
      </c>
      <c r="AF971">
        <v>40</v>
      </c>
      <c r="AG971" s="3">
        <v>0.33333333333333331</v>
      </c>
      <c r="AH971" s="3">
        <v>0.70833333333333337</v>
      </c>
      <c r="AI971" s="4">
        <v>13.02</v>
      </c>
      <c r="AJ971">
        <v>19.53</v>
      </c>
      <c r="AK971">
        <v>20.12</v>
      </c>
      <c r="AL971" t="s">
        <v>79</v>
      </c>
      <c r="AM971" t="s">
        <v>80</v>
      </c>
      <c r="AO971" t="s">
        <v>81</v>
      </c>
      <c r="AR971" t="s">
        <v>80</v>
      </c>
      <c r="AT971" t="s">
        <v>80</v>
      </c>
      <c r="AW971" t="s">
        <v>80</v>
      </c>
      <c r="AY971" t="s">
        <v>539</v>
      </c>
      <c r="AZ971" t="s">
        <v>755</v>
      </c>
      <c r="BA971" t="s">
        <v>90</v>
      </c>
      <c r="BB971">
        <v>78249</v>
      </c>
      <c r="BC971" t="s">
        <v>77</v>
      </c>
    </row>
    <row r="972" spans="1:58" x14ac:dyDescent="0.25">
      <c r="A972" t="s">
        <v>1963</v>
      </c>
      <c r="B972" s="1">
        <v>43427</v>
      </c>
      <c r="C972" t="s">
        <v>60</v>
      </c>
      <c r="D972" s="2">
        <v>43407.009201388886</v>
      </c>
      <c r="E972" t="s">
        <v>61</v>
      </c>
      <c r="F972" s="1">
        <v>43497</v>
      </c>
      <c r="G972" s="1">
        <v>43799</v>
      </c>
      <c r="H972" t="s">
        <v>1964</v>
      </c>
      <c r="J972" t="s">
        <v>1965</v>
      </c>
      <c r="L972" t="s">
        <v>1966</v>
      </c>
      <c r="M972" t="s">
        <v>99</v>
      </c>
      <c r="N972">
        <v>70359</v>
      </c>
      <c r="O972" t="s">
        <v>68</v>
      </c>
      <c r="P972" t="s">
        <v>69</v>
      </c>
      <c r="Q972" t="s">
        <v>1967</v>
      </c>
      <c r="S972" t="s">
        <v>71</v>
      </c>
      <c r="T972" t="s">
        <v>1968</v>
      </c>
      <c r="U972" t="s">
        <v>1969</v>
      </c>
      <c r="V972" t="s">
        <v>1970</v>
      </c>
      <c r="W972" t="s">
        <v>99</v>
      </c>
      <c r="X972" t="s">
        <v>1971</v>
      </c>
      <c r="Y972" t="str">
        <f>"37-3013"</f>
        <v>37-3013</v>
      </c>
      <c r="Z972" t="s">
        <v>1972</v>
      </c>
      <c r="AA972">
        <v>561730</v>
      </c>
      <c r="AB972">
        <v>11</v>
      </c>
      <c r="AC972">
        <v>11</v>
      </c>
      <c r="AD972" t="s">
        <v>77</v>
      </c>
      <c r="AE972" t="s">
        <v>96</v>
      </c>
      <c r="AF972">
        <v>35</v>
      </c>
      <c r="AG972" s="3">
        <v>0.27083333333333331</v>
      </c>
      <c r="AH972" s="3">
        <v>0.625</v>
      </c>
      <c r="AI972" s="4">
        <v>16.77</v>
      </c>
      <c r="AJ972">
        <v>25.16</v>
      </c>
      <c r="AL972" t="s">
        <v>79</v>
      </c>
      <c r="AM972" t="s">
        <v>80</v>
      </c>
      <c r="AO972" t="s">
        <v>81</v>
      </c>
      <c r="AR972" t="s">
        <v>80</v>
      </c>
      <c r="AT972" t="s">
        <v>80</v>
      </c>
      <c r="AW972" t="s">
        <v>71</v>
      </c>
      <c r="AX972">
        <v>12</v>
      </c>
      <c r="AY972" t="s">
        <v>1973</v>
      </c>
      <c r="AZ972" t="s">
        <v>1974</v>
      </c>
      <c r="BA972" t="s">
        <v>99</v>
      </c>
      <c r="BB972">
        <v>70359</v>
      </c>
      <c r="BC972" t="s">
        <v>77</v>
      </c>
    </row>
    <row r="973" spans="1:58" x14ac:dyDescent="0.25">
      <c r="A973" t="s">
        <v>6323</v>
      </c>
      <c r="B973" s="1">
        <v>43427</v>
      </c>
      <c r="C973" t="s">
        <v>60</v>
      </c>
      <c r="D973" s="2">
        <v>43407.034560185188</v>
      </c>
      <c r="E973" t="s">
        <v>61</v>
      </c>
      <c r="F973" s="1">
        <v>43497</v>
      </c>
      <c r="G973" s="1">
        <v>43739</v>
      </c>
      <c r="H973" t="s">
        <v>6324</v>
      </c>
      <c r="J973" t="s">
        <v>6325</v>
      </c>
      <c r="K973" t="s">
        <v>6326</v>
      </c>
      <c r="L973" t="s">
        <v>6327</v>
      </c>
      <c r="M973" t="s">
        <v>99</v>
      </c>
      <c r="N973">
        <v>70542</v>
      </c>
      <c r="O973" t="s">
        <v>68</v>
      </c>
      <c r="Q973" t="s">
        <v>6328</v>
      </c>
      <c r="S973" t="s">
        <v>71</v>
      </c>
      <c r="T973" t="s">
        <v>1968</v>
      </c>
      <c r="U973" t="s">
        <v>1969</v>
      </c>
      <c r="V973" t="s">
        <v>1970</v>
      </c>
      <c r="W973" t="s">
        <v>99</v>
      </c>
      <c r="X973" t="s">
        <v>4288</v>
      </c>
      <c r="Y973" t="str">
        <f>"53-6099"</f>
        <v>53-6099</v>
      </c>
      <c r="Z973" t="s">
        <v>5486</v>
      </c>
      <c r="AA973">
        <v>11116</v>
      </c>
      <c r="AB973">
        <v>4</v>
      </c>
      <c r="AC973">
        <v>4</v>
      </c>
      <c r="AD973" t="s">
        <v>77</v>
      </c>
      <c r="AE973" t="s">
        <v>96</v>
      </c>
      <c r="AF973">
        <v>35</v>
      </c>
      <c r="AG973" s="3">
        <v>0.27083333333333331</v>
      </c>
      <c r="AH973" s="3">
        <v>0.625</v>
      </c>
      <c r="AI973" s="4">
        <v>9.07</v>
      </c>
      <c r="AJ973">
        <v>13.61</v>
      </c>
      <c r="AL973" t="s">
        <v>79</v>
      </c>
      <c r="AM973" t="s">
        <v>80</v>
      </c>
      <c r="AO973" t="s">
        <v>81</v>
      </c>
      <c r="AR973" t="s">
        <v>80</v>
      </c>
      <c r="AT973" t="s">
        <v>80</v>
      </c>
      <c r="AW973" t="s">
        <v>80</v>
      </c>
      <c r="AY973" t="s">
        <v>6327</v>
      </c>
      <c r="AZ973" t="s">
        <v>3092</v>
      </c>
      <c r="BA973" t="s">
        <v>99</v>
      </c>
      <c r="BB973">
        <v>70542</v>
      </c>
      <c r="BC973" t="s">
        <v>77</v>
      </c>
    </row>
    <row r="974" spans="1:58" x14ac:dyDescent="0.25">
      <c r="A974" t="s">
        <v>3380</v>
      </c>
      <c r="B974" s="1">
        <v>43431</v>
      </c>
      <c r="C974" t="s">
        <v>60</v>
      </c>
      <c r="D974" s="2">
        <v>43403.037314814814</v>
      </c>
      <c r="E974" t="s">
        <v>85</v>
      </c>
      <c r="H974" t="s">
        <v>3381</v>
      </c>
      <c r="J974" t="s">
        <v>3382</v>
      </c>
      <c r="L974" t="s">
        <v>3383</v>
      </c>
      <c r="M974" t="s">
        <v>90</v>
      </c>
      <c r="N974">
        <v>76528</v>
      </c>
      <c r="O974" t="s">
        <v>68</v>
      </c>
      <c r="Q974" t="s">
        <v>3384</v>
      </c>
      <c r="S974" t="s">
        <v>71</v>
      </c>
      <c r="T974" t="s">
        <v>793</v>
      </c>
      <c r="U974" t="s">
        <v>868</v>
      </c>
      <c r="V974" t="s">
        <v>184</v>
      </c>
      <c r="W974" t="s">
        <v>90</v>
      </c>
      <c r="X974" t="s">
        <v>3385</v>
      </c>
      <c r="Y974" t="str">
        <f>"47-2051"</f>
        <v>47-2051</v>
      </c>
      <c r="Z974" t="s">
        <v>2580</v>
      </c>
      <c r="AA974">
        <v>238110</v>
      </c>
      <c r="AB974">
        <v>15</v>
      </c>
      <c r="AD974" t="s">
        <v>77</v>
      </c>
      <c r="AE974" t="s">
        <v>96</v>
      </c>
      <c r="AF974">
        <v>40</v>
      </c>
      <c r="AG974" s="3">
        <v>0.29166666666666669</v>
      </c>
      <c r="AH974" s="3">
        <v>0.72916666666666663</v>
      </c>
      <c r="AI974" s="4">
        <v>17.170000000000002</v>
      </c>
      <c r="AJ974">
        <v>25.76</v>
      </c>
      <c r="AK974">
        <v>30</v>
      </c>
      <c r="AL974" t="s">
        <v>79</v>
      </c>
      <c r="AM974" t="s">
        <v>80</v>
      </c>
      <c r="AO974" t="s">
        <v>81</v>
      </c>
      <c r="AR974" t="s">
        <v>80</v>
      </c>
      <c r="AT974" t="s">
        <v>80</v>
      </c>
      <c r="AW974" t="s">
        <v>80</v>
      </c>
      <c r="AY974" t="s">
        <v>3383</v>
      </c>
      <c r="AZ974" t="s">
        <v>3386</v>
      </c>
      <c r="BA974" t="s">
        <v>90</v>
      </c>
      <c r="BB974">
        <v>76528</v>
      </c>
      <c r="BC974" t="s">
        <v>77</v>
      </c>
    </row>
    <row r="975" spans="1:58" x14ac:dyDescent="0.25">
      <c r="A975" t="s">
        <v>3559</v>
      </c>
      <c r="B975" s="1">
        <v>43452</v>
      </c>
      <c r="C975" t="s">
        <v>60</v>
      </c>
      <c r="D975" s="2">
        <v>43403.93990740741</v>
      </c>
      <c r="E975" t="s">
        <v>115</v>
      </c>
      <c r="H975" t="s">
        <v>3560</v>
      </c>
      <c r="I975" t="s">
        <v>3560</v>
      </c>
      <c r="J975" t="s">
        <v>3561</v>
      </c>
      <c r="L975" t="s">
        <v>3562</v>
      </c>
      <c r="M975" t="s">
        <v>119</v>
      </c>
      <c r="N975">
        <v>32308</v>
      </c>
      <c r="O975" t="s">
        <v>68</v>
      </c>
      <c r="P975" t="s">
        <v>69</v>
      </c>
      <c r="Q975" t="s">
        <v>3563</v>
      </c>
      <c r="S975" t="s">
        <v>80</v>
      </c>
      <c r="U975" t="s">
        <v>108</v>
      </c>
      <c r="X975" t="s">
        <v>3564</v>
      </c>
      <c r="Y975" t="str">
        <f>"37-2012"</f>
        <v>37-2012</v>
      </c>
      <c r="Z975" t="s">
        <v>268</v>
      </c>
      <c r="AA975">
        <v>561720</v>
      </c>
      <c r="AB975">
        <v>30</v>
      </c>
      <c r="AD975" t="s">
        <v>77</v>
      </c>
      <c r="AE975" t="s">
        <v>78</v>
      </c>
      <c r="AF975">
        <v>35</v>
      </c>
      <c r="AG975" s="3">
        <v>0.33333333333333331</v>
      </c>
      <c r="AH975" s="3">
        <v>0.70833333333333337</v>
      </c>
      <c r="AI975" s="4">
        <v>9.4</v>
      </c>
      <c r="AJ975">
        <v>0</v>
      </c>
      <c r="AL975" t="s">
        <v>79</v>
      </c>
      <c r="AM975" t="s">
        <v>80</v>
      </c>
      <c r="AO975" t="s">
        <v>173</v>
      </c>
      <c r="AP975" t="s">
        <v>69</v>
      </c>
      <c r="AR975" t="s">
        <v>80</v>
      </c>
      <c r="AT975" t="s">
        <v>80</v>
      </c>
      <c r="AW975" t="s">
        <v>71</v>
      </c>
      <c r="AX975">
        <v>2</v>
      </c>
      <c r="AY975" t="s">
        <v>3562</v>
      </c>
      <c r="AZ975" t="s">
        <v>3565</v>
      </c>
      <c r="BA975" t="s">
        <v>119</v>
      </c>
      <c r="BB975">
        <v>32308</v>
      </c>
      <c r="BC975" t="s">
        <v>83</v>
      </c>
    </row>
    <row r="976" spans="1:58" x14ac:dyDescent="0.25">
      <c r="A976" t="s">
        <v>5205</v>
      </c>
      <c r="B976" s="1">
        <v>43409</v>
      </c>
      <c r="C976" t="s">
        <v>60</v>
      </c>
      <c r="D976" s="2">
        <v>43403.500173611108</v>
      </c>
      <c r="E976" t="s">
        <v>350</v>
      </c>
      <c r="H976" t="s">
        <v>5206</v>
      </c>
      <c r="I976" t="s">
        <v>5207</v>
      </c>
      <c r="J976" t="s">
        <v>5208</v>
      </c>
      <c r="L976" t="s">
        <v>5209</v>
      </c>
      <c r="M976" t="s">
        <v>753</v>
      </c>
      <c r="N976">
        <v>20147</v>
      </c>
      <c r="O976" t="s">
        <v>68</v>
      </c>
      <c r="Q976" t="s">
        <v>5210</v>
      </c>
      <c r="S976" t="s">
        <v>80</v>
      </c>
      <c r="U976" t="s">
        <v>108</v>
      </c>
      <c r="X976" t="s">
        <v>5211</v>
      </c>
      <c r="Y976" t="str">
        <f>"53-3033"</f>
        <v>53-3033</v>
      </c>
      <c r="Z976" t="s">
        <v>2666</v>
      </c>
      <c r="AA976">
        <v>484122</v>
      </c>
      <c r="AB976">
        <v>10</v>
      </c>
      <c r="AD976" t="s">
        <v>77</v>
      </c>
      <c r="AE976" t="s">
        <v>199</v>
      </c>
      <c r="AF976">
        <v>40</v>
      </c>
      <c r="AG976" s="3">
        <v>0.25</v>
      </c>
      <c r="AH976" s="3">
        <v>0.625</v>
      </c>
      <c r="AI976" s="5">
        <v>15</v>
      </c>
      <c r="AM976" t="s">
        <v>80</v>
      </c>
      <c r="AO976" t="s">
        <v>173</v>
      </c>
      <c r="AR976" t="s">
        <v>80</v>
      </c>
      <c r="AT976" t="s">
        <v>80</v>
      </c>
      <c r="AW976" t="s">
        <v>71</v>
      </c>
      <c r="AX976">
        <v>3</v>
      </c>
      <c r="AY976" t="s">
        <v>5209</v>
      </c>
      <c r="AZ976" t="s">
        <v>3456</v>
      </c>
      <c r="BA976" t="s">
        <v>753</v>
      </c>
      <c r="BB976">
        <v>20147</v>
      </c>
      <c r="BC976" t="s">
        <v>77</v>
      </c>
      <c r="BD976" t="s">
        <v>5212</v>
      </c>
      <c r="BE976">
        <v>1350563</v>
      </c>
      <c r="BF976" s="1">
        <v>43238</v>
      </c>
    </row>
    <row r="977" spans="1:57" x14ac:dyDescent="0.25">
      <c r="A977" t="s">
        <v>4757</v>
      </c>
      <c r="B977" s="1">
        <v>43441</v>
      </c>
      <c r="C977" t="s">
        <v>60</v>
      </c>
      <c r="D977" s="2">
        <v>43407.001504629632</v>
      </c>
      <c r="E977" t="s">
        <v>757</v>
      </c>
      <c r="F977" s="1">
        <v>43497</v>
      </c>
      <c r="G977" s="1">
        <v>43799</v>
      </c>
      <c r="H977" t="s">
        <v>4758</v>
      </c>
      <c r="J977" t="s">
        <v>4759</v>
      </c>
      <c r="L977" t="s">
        <v>4760</v>
      </c>
      <c r="M977" t="s">
        <v>274</v>
      </c>
      <c r="N977">
        <v>55357</v>
      </c>
      <c r="O977" t="s">
        <v>68</v>
      </c>
      <c r="Q977" t="s">
        <v>4761</v>
      </c>
      <c r="S977" t="s">
        <v>71</v>
      </c>
      <c r="T977" t="s">
        <v>960</v>
      </c>
      <c r="U977" t="s">
        <v>1235</v>
      </c>
      <c r="V977" t="s">
        <v>419</v>
      </c>
      <c r="W977" t="s">
        <v>354</v>
      </c>
      <c r="X977" t="s">
        <v>754</v>
      </c>
      <c r="Y977" t="str">
        <f>"37-3011"</f>
        <v>37-3011</v>
      </c>
      <c r="Z977" t="s">
        <v>454</v>
      </c>
      <c r="AA977">
        <v>561730</v>
      </c>
      <c r="AB977">
        <v>13</v>
      </c>
      <c r="AC977">
        <v>13</v>
      </c>
      <c r="AD977" t="s">
        <v>77</v>
      </c>
      <c r="AE977" t="s">
        <v>96</v>
      </c>
      <c r="AF977">
        <v>40</v>
      </c>
      <c r="AG977" s="3">
        <v>0.33333333333333331</v>
      </c>
      <c r="AH977" s="3">
        <v>0.70833333333333337</v>
      </c>
      <c r="AI977" s="4">
        <v>17.05</v>
      </c>
      <c r="AJ977">
        <v>25.58</v>
      </c>
      <c r="AL977" t="s">
        <v>79</v>
      </c>
      <c r="AM977" t="s">
        <v>80</v>
      </c>
      <c r="AO977" t="s">
        <v>81</v>
      </c>
      <c r="AR977" t="s">
        <v>80</v>
      </c>
      <c r="AT977" t="s">
        <v>80</v>
      </c>
      <c r="AW977" t="s">
        <v>80</v>
      </c>
      <c r="AY977" t="s">
        <v>4760</v>
      </c>
      <c r="AZ977" t="s">
        <v>1512</v>
      </c>
      <c r="BA977" t="s">
        <v>274</v>
      </c>
      <c r="BB977">
        <v>55357</v>
      </c>
      <c r="BC977" t="s">
        <v>77</v>
      </c>
    </row>
    <row r="978" spans="1:57" x14ac:dyDescent="0.25">
      <c r="A978" t="s">
        <v>2793</v>
      </c>
      <c r="B978" s="1">
        <v>43462</v>
      </c>
      <c r="C978" t="s">
        <v>60</v>
      </c>
      <c r="D978" s="2">
        <v>43413.926388888889</v>
      </c>
      <c r="E978" t="s">
        <v>61</v>
      </c>
      <c r="F978" s="1">
        <v>43488</v>
      </c>
      <c r="G978" s="1">
        <v>43753</v>
      </c>
      <c r="H978" t="s">
        <v>2794</v>
      </c>
      <c r="J978" t="s">
        <v>2795</v>
      </c>
      <c r="L978" t="s">
        <v>2796</v>
      </c>
      <c r="M978" t="s">
        <v>261</v>
      </c>
      <c r="N978">
        <v>85233</v>
      </c>
      <c r="O978" t="s">
        <v>68</v>
      </c>
      <c r="Q978" t="s">
        <v>2797</v>
      </c>
      <c r="S978" t="s">
        <v>80</v>
      </c>
      <c r="U978" t="s">
        <v>108</v>
      </c>
      <c r="X978" t="s">
        <v>804</v>
      </c>
      <c r="Y978" t="str">
        <f>"37-3011"</f>
        <v>37-3011</v>
      </c>
      <c r="Z978" t="s">
        <v>454</v>
      </c>
      <c r="AA978">
        <v>541320</v>
      </c>
      <c r="AB978">
        <v>15</v>
      </c>
      <c r="AC978">
        <v>15</v>
      </c>
      <c r="AD978" t="s">
        <v>77</v>
      </c>
      <c r="AE978" t="s">
        <v>96</v>
      </c>
      <c r="AF978">
        <v>40</v>
      </c>
      <c r="AG978" s="3">
        <v>0.25</v>
      </c>
      <c r="AH978" s="3">
        <v>0.58333333333333337</v>
      </c>
      <c r="AI978" s="4">
        <v>13.23</v>
      </c>
      <c r="AJ978">
        <v>19.850000000000001</v>
      </c>
      <c r="AK978">
        <v>19.850000000000001</v>
      </c>
      <c r="AL978" t="s">
        <v>79</v>
      </c>
      <c r="AM978" t="s">
        <v>80</v>
      </c>
      <c r="AO978" t="s">
        <v>81</v>
      </c>
      <c r="AR978" t="s">
        <v>80</v>
      </c>
      <c r="AT978" t="s">
        <v>80</v>
      </c>
      <c r="AW978" t="s">
        <v>71</v>
      </c>
      <c r="AX978">
        <v>3</v>
      </c>
      <c r="AY978" t="s">
        <v>1511</v>
      </c>
      <c r="AZ978" t="s">
        <v>269</v>
      </c>
      <c r="BA978" t="s">
        <v>261</v>
      </c>
      <c r="BB978">
        <v>85204</v>
      </c>
      <c r="BC978" t="s">
        <v>77</v>
      </c>
    </row>
    <row r="979" spans="1:57" x14ac:dyDescent="0.25">
      <c r="A979" t="s">
        <v>5600</v>
      </c>
      <c r="B979" s="1">
        <v>43444</v>
      </c>
      <c r="C979" t="s">
        <v>60</v>
      </c>
      <c r="D979" s="2">
        <v>43407.324236111112</v>
      </c>
      <c r="E979" t="s">
        <v>61</v>
      </c>
      <c r="F979" s="1">
        <v>43497</v>
      </c>
      <c r="G979" s="1">
        <v>43799</v>
      </c>
      <c r="H979" t="s">
        <v>5601</v>
      </c>
      <c r="J979" t="s">
        <v>5602</v>
      </c>
      <c r="L979" t="s">
        <v>4429</v>
      </c>
      <c r="M979" t="s">
        <v>180</v>
      </c>
      <c r="N979">
        <v>19335</v>
      </c>
      <c r="O979" t="s">
        <v>68</v>
      </c>
      <c r="Q979" t="s">
        <v>5603</v>
      </c>
      <c r="S979" t="s">
        <v>71</v>
      </c>
      <c r="T979" t="s">
        <v>2356</v>
      </c>
      <c r="U979" t="s">
        <v>2138</v>
      </c>
      <c r="V979" t="s">
        <v>2139</v>
      </c>
      <c r="W979" t="s">
        <v>180</v>
      </c>
      <c r="X979" t="s">
        <v>754</v>
      </c>
      <c r="Y979" t="str">
        <f>"37-3011"</f>
        <v>37-3011</v>
      </c>
      <c r="Z979" t="s">
        <v>454</v>
      </c>
      <c r="AA979">
        <v>561730</v>
      </c>
      <c r="AB979">
        <v>45</v>
      </c>
      <c r="AC979">
        <v>45</v>
      </c>
      <c r="AD979" t="s">
        <v>77</v>
      </c>
      <c r="AE979" t="s">
        <v>96</v>
      </c>
      <c r="AF979">
        <v>40</v>
      </c>
      <c r="AG979" s="3">
        <v>0.29166666666666669</v>
      </c>
      <c r="AH979" s="3">
        <v>0.66666666666666663</v>
      </c>
      <c r="AI979" s="4">
        <v>15.35</v>
      </c>
      <c r="AJ979">
        <v>23.03</v>
      </c>
      <c r="AK979">
        <v>23.03</v>
      </c>
      <c r="AL979" t="s">
        <v>79</v>
      </c>
      <c r="AM979" t="s">
        <v>80</v>
      </c>
      <c r="AO979" t="s">
        <v>81</v>
      </c>
      <c r="AR979" t="s">
        <v>80</v>
      </c>
      <c r="AT979" t="s">
        <v>80</v>
      </c>
      <c r="AW979" t="s">
        <v>80</v>
      </c>
      <c r="AY979" t="s">
        <v>4429</v>
      </c>
      <c r="AZ979" t="s">
        <v>809</v>
      </c>
      <c r="BA979" t="s">
        <v>180</v>
      </c>
      <c r="BB979">
        <v>19335</v>
      </c>
      <c r="BC979" t="s">
        <v>77</v>
      </c>
    </row>
    <row r="980" spans="1:57" x14ac:dyDescent="0.25">
      <c r="A980" t="s">
        <v>2406</v>
      </c>
      <c r="B980" s="1">
        <v>43444</v>
      </c>
      <c r="C980" t="s">
        <v>60</v>
      </c>
      <c r="D980" s="2">
        <v>43407.378530092596</v>
      </c>
      <c r="E980" t="s">
        <v>130</v>
      </c>
      <c r="F980" s="1">
        <v>43497</v>
      </c>
      <c r="G980" s="1">
        <v>43770</v>
      </c>
      <c r="H980" t="s">
        <v>2407</v>
      </c>
      <c r="J980" t="s">
        <v>2408</v>
      </c>
      <c r="L980" t="s">
        <v>665</v>
      </c>
      <c r="M980" t="s">
        <v>90</v>
      </c>
      <c r="N980">
        <v>78728</v>
      </c>
      <c r="O980" t="s">
        <v>68</v>
      </c>
      <c r="Q980" t="s">
        <v>2409</v>
      </c>
      <c r="R980">
        <v>1</v>
      </c>
      <c r="S980" t="s">
        <v>71</v>
      </c>
      <c r="T980" t="s">
        <v>663</v>
      </c>
      <c r="U980" t="s">
        <v>1003</v>
      </c>
      <c r="V980" t="s">
        <v>640</v>
      </c>
      <c r="W980" t="s">
        <v>90</v>
      </c>
      <c r="X980" t="s">
        <v>754</v>
      </c>
      <c r="Y980" t="str">
        <f>"37-3011"</f>
        <v>37-3011</v>
      </c>
      <c r="Z980" t="s">
        <v>454</v>
      </c>
      <c r="AA980">
        <v>561730</v>
      </c>
      <c r="AB980">
        <v>46</v>
      </c>
      <c r="AC980">
        <v>45</v>
      </c>
      <c r="AD980" t="s">
        <v>77</v>
      </c>
      <c r="AE980" t="s">
        <v>96</v>
      </c>
      <c r="AF980">
        <v>40</v>
      </c>
      <c r="AG980" s="3">
        <v>0.33333333333333331</v>
      </c>
      <c r="AH980" s="3">
        <v>0.70833333333333337</v>
      </c>
      <c r="AI980" s="4">
        <v>13.91</v>
      </c>
      <c r="AJ980">
        <v>20.87</v>
      </c>
      <c r="AK980">
        <v>25.5</v>
      </c>
      <c r="AL980" t="s">
        <v>79</v>
      </c>
      <c r="AM980" t="s">
        <v>80</v>
      </c>
      <c r="AO980" t="s">
        <v>81</v>
      </c>
      <c r="AR980" t="s">
        <v>80</v>
      </c>
      <c r="AT980" t="s">
        <v>80</v>
      </c>
      <c r="AW980" t="s">
        <v>71</v>
      </c>
      <c r="AX980">
        <v>3</v>
      </c>
      <c r="AY980" t="s">
        <v>665</v>
      </c>
      <c r="AZ980" t="s">
        <v>867</v>
      </c>
      <c r="BA980" t="s">
        <v>90</v>
      </c>
      <c r="BB980">
        <v>78728</v>
      </c>
      <c r="BC980" t="s">
        <v>77</v>
      </c>
    </row>
    <row r="981" spans="1:57" x14ac:dyDescent="0.25">
      <c r="A981" t="s">
        <v>2447</v>
      </c>
      <c r="B981" s="1">
        <v>43440</v>
      </c>
      <c r="C981" t="s">
        <v>60</v>
      </c>
      <c r="D981" s="2">
        <v>43403.525219907409</v>
      </c>
      <c r="E981" t="s">
        <v>757</v>
      </c>
      <c r="F981" s="1">
        <v>43493</v>
      </c>
      <c r="G981" s="1">
        <v>43797</v>
      </c>
      <c r="H981" t="s">
        <v>2448</v>
      </c>
      <c r="J981" t="s">
        <v>2449</v>
      </c>
      <c r="L981" t="s">
        <v>2450</v>
      </c>
      <c r="M981" t="s">
        <v>592</v>
      </c>
      <c r="N981">
        <v>37211</v>
      </c>
      <c r="O981" t="s">
        <v>68</v>
      </c>
      <c r="Q981" t="s">
        <v>2451</v>
      </c>
      <c r="S981" t="s">
        <v>71</v>
      </c>
      <c r="T981" t="s">
        <v>960</v>
      </c>
      <c r="U981" t="s">
        <v>1235</v>
      </c>
      <c r="V981" t="s">
        <v>419</v>
      </c>
      <c r="W981" t="s">
        <v>354</v>
      </c>
      <c r="X981" t="s">
        <v>754</v>
      </c>
      <c r="Y981" t="str">
        <f>"37-3011"</f>
        <v>37-3011</v>
      </c>
      <c r="Z981" t="s">
        <v>454</v>
      </c>
      <c r="AA981">
        <v>561730</v>
      </c>
      <c r="AB981">
        <v>60</v>
      </c>
      <c r="AC981">
        <v>60</v>
      </c>
      <c r="AD981" t="s">
        <v>77</v>
      </c>
      <c r="AE981" t="s">
        <v>96</v>
      </c>
      <c r="AF981">
        <v>40</v>
      </c>
      <c r="AG981" s="3">
        <v>0.25</v>
      </c>
      <c r="AH981" s="3">
        <v>0.75</v>
      </c>
      <c r="AI981" s="4">
        <v>12.73</v>
      </c>
      <c r="AJ981">
        <v>19.100000000000001</v>
      </c>
      <c r="AK981">
        <v>19.100000000000001</v>
      </c>
      <c r="AL981" t="s">
        <v>79</v>
      </c>
      <c r="AM981" t="s">
        <v>80</v>
      </c>
      <c r="AO981" t="s">
        <v>173</v>
      </c>
      <c r="AR981" t="s">
        <v>80</v>
      </c>
      <c r="AT981" t="s">
        <v>80</v>
      </c>
      <c r="AW981" t="s">
        <v>71</v>
      </c>
      <c r="AX981">
        <v>3</v>
      </c>
      <c r="AY981" t="s">
        <v>2450</v>
      </c>
      <c r="AZ981" t="s">
        <v>924</v>
      </c>
      <c r="BA981" t="s">
        <v>592</v>
      </c>
      <c r="BB981">
        <v>37211</v>
      </c>
      <c r="BC981" t="s">
        <v>77</v>
      </c>
    </row>
    <row r="982" spans="1:57" x14ac:dyDescent="0.25">
      <c r="A982" t="s">
        <v>6365</v>
      </c>
      <c r="B982" s="1">
        <v>43431</v>
      </c>
      <c r="C982" t="s">
        <v>60</v>
      </c>
      <c r="D982" s="2">
        <v>43407.002546296295</v>
      </c>
      <c r="E982" t="s">
        <v>61</v>
      </c>
      <c r="F982" s="1">
        <v>43497</v>
      </c>
      <c r="G982" s="1">
        <v>43799</v>
      </c>
      <c r="H982" t="s">
        <v>6366</v>
      </c>
      <c r="J982" t="s">
        <v>6367</v>
      </c>
      <c r="K982" t="s">
        <v>6368</v>
      </c>
      <c r="L982" t="s">
        <v>980</v>
      </c>
      <c r="M982" t="s">
        <v>587</v>
      </c>
      <c r="N982">
        <v>68845</v>
      </c>
      <c r="O982" t="s">
        <v>68</v>
      </c>
      <c r="Q982" t="s">
        <v>6369</v>
      </c>
      <c r="S982" t="s">
        <v>71</v>
      </c>
      <c r="T982" t="s">
        <v>960</v>
      </c>
      <c r="U982" t="s">
        <v>961</v>
      </c>
      <c r="V982" t="s">
        <v>428</v>
      </c>
      <c r="W982" t="s">
        <v>354</v>
      </c>
      <c r="X982" t="s">
        <v>558</v>
      </c>
      <c r="Y982" t="str">
        <f>"37-2012"</f>
        <v>37-2012</v>
      </c>
      <c r="Z982" t="s">
        <v>268</v>
      </c>
      <c r="AA982">
        <v>721110</v>
      </c>
      <c r="AB982">
        <v>24</v>
      </c>
      <c r="AC982">
        <v>24</v>
      </c>
      <c r="AD982" t="s">
        <v>77</v>
      </c>
      <c r="AE982" t="s">
        <v>96</v>
      </c>
      <c r="AF982">
        <v>35</v>
      </c>
      <c r="AG982" s="3">
        <v>0.25</v>
      </c>
      <c r="AH982" s="3">
        <v>0.66666666666666663</v>
      </c>
      <c r="AI982" s="4">
        <v>10.75</v>
      </c>
      <c r="AL982" t="s">
        <v>79</v>
      </c>
      <c r="AM982" t="s">
        <v>80</v>
      </c>
      <c r="AO982" t="s">
        <v>81</v>
      </c>
      <c r="AR982" t="s">
        <v>80</v>
      </c>
      <c r="AT982" t="s">
        <v>80</v>
      </c>
      <c r="AW982" t="s">
        <v>71</v>
      </c>
      <c r="AX982">
        <v>3</v>
      </c>
      <c r="AY982" t="s">
        <v>980</v>
      </c>
      <c r="AZ982" t="s">
        <v>982</v>
      </c>
      <c r="BA982" t="s">
        <v>587</v>
      </c>
      <c r="BB982">
        <v>68847</v>
      </c>
      <c r="BC982" t="s">
        <v>77</v>
      </c>
    </row>
    <row r="983" spans="1:57" x14ac:dyDescent="0.25">
      <c r="A983" t="s">
        <v>5887</v>
      </c>
      <c r="B983" s="1">
        <v>43455</v>
      </c>
      <c r="C983" t="s">
        <v>60</v>
      </c>
      <c r="D983" s="2">
        <v>43403.562974537039</v>
      </c>
      <c r="E983" t="s">
        <v>115</v>
      </c>
      <c r="H983" t="s">
        <v>5888</v>
      </c>
      <c r="I983" t="s">
        <v>69</v>
      </c>
      <c r="J983" t="s">
        <v>5889</v>
      </c>
      <c r="K983" t="s">
        <v>5890</v>
      </c>
      <c r="L983" t="s">
        <v>5891</v>
      </c>
      <c r="M983" t="s">
        <v>90</v>
      </c>
      <c r="N983">
        <v>77338</v>
      </c>
      <c r="O983" t="s">
        <v>68</v>
      </c>
      <c r="P983" t="s">
        <v>69</v>
      </c>
      <c r="Q983" t="s">
        <v>5892</v>
      </c>
      <c r="S983" t="s">
        <v>71</v>
      </c>
      <c r="T983" t="s">
        <v>638</v>
      </c>
      <c r="U983" t="s">
        <v>639</v>
      </c>
      <c r="V983" t="s">
        <v>640</v>
      </c>
      <c r="W983" t="s">
        <v>90</v>
      </c>
      <c r="X983" t="s">
        <v>641</v>
      </c>
      <c r="Y983" t="str">
        <f>"47-2061"</f>
        <v>47-2061</v>
      </c>
      <c r="Z983" t="s">
        <v>92</v>
      </c>
      <c r="AA983">
        <v>236115</v>
      </c>
      <c r="AB983">
        <v>25</v>
      </c>
      <c r="AD983" t="s">
        <v>77</v>
      </c>
      <c r="AE983" t="s">
        <v>96</v>
      </c>
      <c r="AF983">
        <v>40</v>
      </c>
      <c r="AG983" s="3">
        <v>0.33333333333333331</v>
      </c>
      <c r="AH983" s="3">
        <v>0.70833333333333337</v>
      </c>
      <c r="AI983" s="4">
        <v>14.95</v>
      </c>
      <c r="AJ983">
        <v>0</v>
      </c>
      <c r="AK983">
        <v>0</v>
      </c>
      <c r="AL983" t="s">
        <v>79</v>
      </c>
      <c r="AM983" t="s">
        <v>80</v>
      </c>
      <c r="AO983" t="s">
        <v>81</v>
      </c>
      <c r="AP983" t="s">
        <v>69</v>
      </c>
      <c r="AQ983" t="s">
        <v>69</v>
      </c>
      <c r="AR983" t="s">
        <v>80</v>
      </c>
      <c r="AT983" t="s">
        <v>80</v>
      </c>
      <c r="AW983" t="s">
        <v>80</v>
      </c>
      <c r="AY983" t="s">
        <v>216</v>
      </c>
      <c r="AZ983" t="s">
        <v>220</v>
      </c>
      <c r="BA983" t="s">
        <v>90</v>
      </c>
      <c r="BB983">
        <v>75227</v>
      </c>
      <c r="BC983" t="s">
        <v>77</v>
      </c>
    </row>
    <row r="984" spans="1:57" x14ac:dyDescent="0.25">
      <c r="A984" t="s">
        <v>4284</v>
      </c>
      <c r="B984" s="1">
        <v>43424</v>
      </c>
      <c r="C984" t="s">
        <v>60</v>
      </c>
      <c r="D984" s="2">
        <v>43403.656469907408</v>
      </c>
      <c r="E984" t="s">
        <v>61</v>
      </c>
      <c r="F984" s="1">
        <v>43485</v>
      </c>
      <c r="G984" s="1">
        <v>43687</v>
      </c>
      <c r="H984" t="s">
        <v>4285</v>
      </c>
      <c r="J984" t="s">
        <v>4286</v>
      </c>
      <c r="L984" t="s">
        <v>282</v>
      </c>
      <c r="M984" t="s">
        <v>99</v>
      </c>
      <c r="N984">
        <v>70515</v>
      </c>
      <c r="O984" t="s">
        <v>68</v>
      </c>
      <c r="Q984" t="s">
        <v>4287</v>
      </c>
      <c r="S984" t="s">
        <v>71</v>
      </c>
      <c r="T984" t="s">
        <v>1968</v>
      </c>
      <c r="U984" t="s">
        <v>1969</v>
      </c>
      <c r="V984" t="s">
        <v>1970</v>
      </c>
      <c r="W984" t="s">
        <v>99</v>
      </c>
      <c r="X984" t="s">
        <v>4288</v>
      </c>
      <c r="Y984" t="str">
        <f>"37-3011"</f>
        <v>37-3011</v>
      </c>
      <c r="Z984" t="s">
        <v>454</v>
      </c>
      <c r="AA984">
        <v>115112</v>
      </c>
      <c r="AB984">
        <v>1</v>
      </c>
      <c r="AC984">
        <v>1</v>
      </c>
      <c r="AD984" t="s">
        <v>77</v>
      </c>
      <c r="AE984" t="s">
        <v>96</v>
      </c>
      <c r="AF984">
        <v>35</v>
      </c>
      <c r="AG984" s="3">
        <v>0.27083333333333331</v>
      </c>
      <c r="AH984" s="3">
        <v>0.625</v>
      </c>
      <c r="AI984" s="4">
        <v>13.17</v>
      </c>
      <c r="AJ984">
        <v>19.760000000000002</v>
      </c>
      <c r="AL984" t="s">
        <v>79</v>
      </c>
      <c r="AM984" t="s">
        <v>80</v>
      </c>
      <c r="AO984" t="s">
        <v>81</v>
      </c>
      <c r="AR984" t="s">
        <v>80</v>
      </c>
      <c r="AT984" t="s">
        <v>80</v>
      </c>
      <c r="AW984" t="s">
        <v>80</v>
      </c>
      <c r="AY984" t="s">
        <v>282</v>
      </c>
      <c r="AZ984" t="s">
        <v>288</v>
      </c>
      <c r="BA984" t="s">
        <v>99</v>
      </c>
      <c r="BB984">
        <v>70515</v>
      </c>
      <c r="BC984" t="s">
        <v>77</v>
      </c>
    </row>
    <row r="985" spans="1:57" x14ac:dyDescent="0.25">
      <c r="A985" t="s">
        <v>6010</v>
      </c>
      <c r="B985" s="1">
        <v>43404</v>
      </c>
      <c r="C985" t="s">
        <v>60</v>
      </c>
      <c r="D985" s="2">
        <v>43403.467673611114</v>
      </c>
      <c r="E985" t="s">
        <v>350</v>
      </c>
      <c r="H985" t="s">
        <v>6011</v>
      </c>
      <c r="I985" t="s">
        <v>69</v>
      </c>
      <c r="J985" t="s">
        <v>6012</v>
      </c>
      <c r="K985" t="s">
        <v>69</v>
      </c>
      <c r="L985" t="s">
        <v>6013</v>
      </c>
      <c r="M985" t="s">
        <v>180</v>
      </c>
      <c r="N985">
        <v>19604</v>
      </c>
      <c r="O985" t="s">
        <v>68</v>
      </c>
      <c r="P985" t="s">
        <v>69</v>
      </c>
      <c r="Q985" t="s">
        <v>6014</v>
      </c>
      <c r="S985" t="s">
        <v>80</v>
      </c>
      <c r="U985" t="s">
        <v>108</v>
      </c>
      <c r="X985" t="s">
        <v>6015</v>
      </c>
      <c r="Y985" t="str">
        <f>"41-2011"</f>
        <v>41-2011</v>
      </c>
      <c r="Z985" t="s">
        <v>2784</v>
      </c>
      <c r="AA985">
        <v>522390</v>
      </c>
      <c r="AB985">
        <v>1</v>
      </c>
      <c r="AD985" t="s">
        <v>77</v>
      </c>
      <c r="AE985" t="s">
        <v>199</v>
      </c>
      <c r="AF985">
        <v>40</v>
      </c>
      <c r="AG985" s="3">
        <v>0.375</v>
      </c>
      <c r="AH985" s="3">
        <v>0.75</v>
      </c>
      <c r="AI985" s="4">
        <v>7.25</v>
      </c>
      <c r="AJ985">
        <v>0</v>
      </c>
      <c r="AK985">
        <v>0</v>
      </c>
      <c r="AM985" t="s">
        <v>80</v>
      </c>
      <c r="AO985" t="s">
        <v>81</v>
      </c>
      <c r="AP985" t="s">
        <v>104</v>
      </c>
      <c r="AQ985" t="s">
        <v>104</v>
      </c>
      <c r="AR985" t="s">
        <v>80</v>
      </c>
      <c r="AT985" t="s">
        <v>80</v>
      </c>
      <c r="AW985" t="s">
        <v>80</v>
      </c>
      <c r="AY985" t="s">
        <v>6013</v>
      </c>
      <c r="AZ985" t="s">
        <v>6016</v>
      </c>
      <c r="BA985" t="s">
        <v>180</v>
      </c>
      <c r="BB985">
        <v>19604</v>
      </c>
      <c r="BC985" t="s">
        <v>83</v>
      </c>
      <c r="BD985" t="s">
        <v>69</v>
      </c>
      <c r="BE985" t="s">
        <v>69</v>
      </c>
    </row>
    <row r="986" spans="1:57" x14ac:dyDescent="0.25">
      <c r="A986" t="s">
        <v>5546</v>
      </c>
      <c r="B986" s="1">
        <v>43448</v>
      </c>
      <c r="C986" t="s">
        <v>60</v>
      </c>
      <c r="D986" s="2">
        <v>43407.053784722222</v>
      </c>
      <c r="E986" t="s">
        <v>757</v>
      </c>
      <c r="F986" s="1">
        <v>43497</v>
      </c>
      <c r="G986" s="1">
        <v>43800</v>
      </c>
      <c r="H986" t="s">
        <v>5547</v>
      </c>
      <c r="J986" t="s">
        <v>5548</v>
      </c>
      <c r="L986" t="s">
        <v>682</v>
      </c>
      <c r="M986" t="s">
        <v>773</v>
      </c>
      <c r="N986">
        <v>7470</v>
      </c>
      <c r="O986" t="s">
        <v>68</v>
      </c>
      <c r="Q986" t="s">
        <v>5549</v>
      </c>
      <c r="S986" t="s">
        <v>71</v>
      </c>
      <c r="T986" t="s">
        <v>3312</v>
      </c>
      <c r="U986" t="s">
        <v>3313</v>
      </c>
      <c r="V986" t="s">
        <v>3314</v>
      </c>
      <c r="W986" t="s">
        <v>773</v>
      </c>
      <c r="X986" t="s">
        <v>5550</v>
      </c>
      <c r="Y986" t="str">
        <f>"39-9032"</f>
        <v>39-9032</v>
      </c>
      <c r="Z986" t="s">
        <v>1023</v>
      </c>
      <c r="AA986">
        <v>611620</v>
      </c>
      <c r="AB986">
        <v>5</v>
      </c>
      <c r="AC986">
        <v>5</v>
      </c>
      <c r="AD986" t="s">
        <v>77</v>
      </c>
      <c r="AE986" t="s">
        <v>96</v>
      </c>
      <c r="AF986">
        <v>35</v>
      </c>
      <c r="AG986" s="3">
        <v>0.64583333333333337</v>
      </c>
      <c r="AH986" s="3">
        <v>0.85416666666666663</v>
      </c>
      <c r="AI986" s="4">
        <v>16.13</v>
      </c>
      <c r="AL986" t="s">
        <v>79</v>
      </c>
      <c r="AM986" t="s">
        <v>80</v>
      </c>
      <c r="AO986" t="s">
        <v>81</v>
      </c>
      <c r="AR986" t="s">
        <v>80</v>
      </c>
      <c r="AT986" t="s">
        <v>80</v>
      </c>
      <c r="AW986" t="s">
        <v>71</v>
      </c>
      <c r="AX986">
        <v>12</v>
      </c>
      <c r="AY986" t="s">
        <v>5551</v>
      </c>
      <c r="AZ986" t="s">
        <v>1283</v>
      </c>
      <c r="BA986" t="s">
        <v>773</v>
      </c>
      <c r="BB986">
        <v>7035</v>
      </c>
      <c r="BC986" t="s">
        <v>77</v>
      </c>
    </row>
    <row r="987" spans="1:57" x14ac:dyDescent="0.25">
      <c r="A987" t="s">
        <v>955</v>
      </c>
      <c r="B987" s="1">
        <v>43432</v>
      </c>
      <c r="C987" t="s">
        <v>60</v>
      </c>
      <c r="D987" s="2">
        <v>43407.001840277779</v>
      </c>
      <c r="E987" t="s">
        <v>61</v>
      </c>
      <c r="F987" s="1">
        <v>43497</v>
      </c>
      <c r="G987" s="1">
        <v>43799</v>
      </c>
      <c r="H987" t="s">
        <v>956</v>
      </c>
      <c r="J987" t="s">
        <v>957</v>
      </c>
      <c r="K987" t="s">
        <v>958</v>
      </c>
      <c r="L987" t="s">
        <v>855</v>
      </c>
      <c r="M987" t="s">
        <v>587</v>
      </c>
      <c r="N987">
        <v>68850</v>
      </c>
      <c r="O987" t="s">
        <v>68</v>
      </c>
      <c r="Q987" t="s">
        <v>959</v>
      </c>
      <c r="S987" t="s">
        <v>71</v>
      </c>
      <c r="T987" t="s">
        <v>960</v>
      </c>
      <c r="U987" t="s">
        <v>961</v>
      </c>
      <c r="V987" t="s">
        <v>428</v>
      </c>
      <c r="W987" t="s">
        <v>354</v>
      </c>
      <c r="X987" t="s">
        <v>92</v>
      </c>
      <c r="Y987" t="str">
        <f>"47-2061"</f>
        <v>47-2061</v>
      </c>
      <c r="Z987" t="s">
        <v>92</v>
      </c>
      <c r="AA987">
        <v>213111</v>
      </c>
      <c r="AB987">
        <v>10</v>
      </c>
      <c r="AC987">
        <v>10</v>
      </c>
      <c r="AD987" t="s">
        <v>77</v>
      </c>
      <c r="AE987" t="s">
        <v>96</v>
      </c>
      <c r="AF987">
        <v>40</v>
      </c>
      <c r="AG987" s="3">
        <v>0</v>
      </c>
      <c r="AH987" s="3">
        <v>0.5</v>
      </c>
      <c r="AI987" s="4">
        <v>14.64</v>
      </c>
      <c r="AJ987">
        <v>21.96</v>
      </c>
      <c r="AK987">
        <v>0</v>
      </c>
      <c r="AL987" t="s">
        <v>79</v>
      </c>
      <c r="AM987" t="s">
        <v>80</v>
      </c>
      <c r="AO987" t="s">
        <v>173</v>
      </c>
      <c r="AR987" t="s">
        <v>80</v>
      </c>
      <c r="AT987" t="s">
        <v>80</v>
      </c>
      <c r="AW987" t="s">
        <v>71</v>
      </c>
      <c r="AX987">
        <v>3</v>
      </c>
      <c r="AY987" t="s">
        <v>855</v>
      </c>
      <c r="AZ987" t="s">
        <v>962</v>
      </c>
      <c r="BA987" t="s">
        <v>587</v>
      </c>
      <c r="BB987">
        <v>68850</v>
      </c>
      <c r="BC987" t="s">
        <v>77</v>
      </c>
    </row>
    <row r="988" spans="1:57" x14ac:dyDescent="0.25">
      <c r="A988" t="s">
        <v>3744</v>
      </c>
      <c r="B988" s="1">
        <v>43452</v>
      </c>
      <c r="C988" t="s">
        <v>60</v>
      </c>
      <c r="D988" s="2">
        <v>43435.002870370372</v>
      </c>
      <c r="E988" t="s">
        <v>85</v>
      </c>
      <c r="H988" t="s">
        <v>3745</v>
      </c>
      <c r="J988" t="s">
        <v>3746</v>
      </c>
      <c r="L988" t="s">
        <v>432</v>
      </c>
      <c r="M988" t="s">
        <v>180</v>
      </c>
      <c r="N988">
        <v>19063</v>
      </c>
      <c r="O988" t="s">
        <v>68</v>
      </c>
      <c r="Q988" t="s">
        <v>3747</v>
      </c>
      <c r="S988" t="s">
        <v>71</v>
      </c>
      <c r="T988" t="s">
        <v>182</v>
      </c>
      <c r="U988" t="s">
        <v>1042</v>
      </c>
      <c r="V988" t="s">
        <v>184</v>
      </c>
      <c r="W988" t="s">
        <v>90</v>
      </c>
      <c r="X988" t="s">
        <v>754</v>
      </c>
      <c r="Y988" t="str">
        <f>"37-3011"</f>
        <v>37-3011</v>
      </c>
      <c r="Z988" t="s">
        <v>454</v>
      </c>
      <c r="AA988">
        <v>561730</v>
      </c>
      <c r="AB988">
        <v>20</v>
      </c>
      <c r="AD988" t="s">
        <v>77</v>
      </c>
      <c r="AE988" t="s">
        <v>96</v>
      </c>
      <c r="AF988">
        <v>40</v>
      </c>
      <c r="AG988" s="3">
        <v>0.29166666666666669</v>
      </c>
      <c r="AH988" s="3">
        <v>0.66666666666666663</v>
      </c>
      <c r="AI988" s="4">
        <v>15.73</v>
      </c>
      <c r="AJ988">
        <v>23.6</v>
      </c>
      <c r="AK988">
        <v>25.5</v>
      </c>
      <c r="AL988" t="s">
        <v>79</v>
      </c>
      <c r="AM988" t="s">
        <v>80</v>
      </c>
      <c r="AO988" t="s">
        <v>81</v>
      </c>
      <c r="AP988" t="s">
        <v>69</v>
      </c>
      <c r="AQ988" t="s">
        <v>69</v>
      </c>
      <c r="AR988" t="s">
        <v>80</v>
      </c>
      <c r="AT988" t="s">
        <v>80</v>
      </c>
      <c r="AW988" t="s">
        <v>80</v>
      </c>
      <c r="AY988" t="s">
        <v>432</v>
      </c>
      <c r="AZ988" t="s">
        <v>2140</v>
      </c>
      <c r="BA988" t="s">
        <v>180</v>
      </c>
      <c r="BB988">
        <v>19063</v>
      </c>
      <c r="BC988" t="s">
        <v>77</v>
      </c>
    </row>
    <row r="989" spans="1:57" x14ac:dyDescent="0.25">
      <c r="A989" t="s">
        <v>5308</v>
      </c>
      <c r="B989" s="1">
        <v>43454</v>
      </c>
      <c r="C989" t="s">
        <v>60</v>
      </c>
      <c r="D989" s="2">
        <v>43407.002210648148</v>
      </c>
      <c r="E989" t="s">
        <v>757</v>
      </c>
      <c r="F989" s="1">
        <v>43497</v>
      </c>
      <c r="G989" s="1">
        <v>43799</v>
      </c>
      <c r="H989" t="s">
        <v>5309</v>
      </c>
      <c r="J989" t="s">
        <v>5310</v>
      </c>
      <c r="L989" t="s">
        <v>4997</v>
      </c>
      <c r="M989" t="s">
        <v>274</v>
      </c>
      <c r="N989">
        <v>56098</v>
      </c>
      <c r="O989" t="s">
        <v>68</v>
      </c>
      <c r="Q989" t="s">
        <v>5311</v>
      </c>
      <c r="S989" t="s">
        <v>71</v>
      </c>
      <c r="T989" t="s">
        <v>960</v>
      </c>
      <c r="U989" t="s">
        <v>961</v>
      </c>
      <c r="V989" t="s">
        <v>428</v>
      </c>
      <c r="W989" t="s">
        <v>354</v>
      </c>
      <c r="X989" t="s">
        <v>754</v>
      </c>
      <c r="Y989" t="str">
        <f>"37-3011"</f>
        <v>37-3011</v>
      </c>
      <c r="Z989" t="s">
        <v>454</v>
      </c>
      <c r="AA989">
        <v>56173</v>
      </c>
      <c r="AB989">
        <v>5</v>
      </c>
      <c r="AC989">
        <v>5</v>
      </c>
      <c r="AD989" t="s">
        <v>77</v>
      </c>
      <c r="AE989" t="s">
        <v>96</v>
      </c>
      <c r="AF989">
        <v>40</v>
      </c>
      <c r="AG989" s="3">
        <v>0.33333333333333331</v>
      </c>
      <c r="AH989" s="3">
        <v>0.70833333333333337</v>
      </c>
      <c r="AI989" s="4">
        <v>14.4</v>
      </c>
      <c r="AJ989">
        <v>21.6</v>
      </c>
      <c r="AL989" t="s">
        <v>79</v>
      </c>
      <c r="AM989" t="s">
        <v>80</v>
      </c>
      <c r="AO989" t="s">
        <v>173</v>
      </c>
      <c r="AR989" t="s">
        <v>80</v>
      </c>
      <c r="AT989" t="s">
        <v>80</v>
      </c>
      <c r="AW989" t="s">
        <v>71</v>
      </c>
      <c r="AX989">
        <v>3</v>
      </c>
      <c r="AY989" t="s">
        <v>4997</v>
      </c>
      <c r="AZ989" t="s">
        <v>273</v>
      </c>
      <c r="BA989" t="s">
        <v>274</v>
      </c>
      <c r="BB989">
        <v>56098</v>
      </c>
      <c r="BC989" t="s">
        <v>77</v>
      </c>
    </row>
    <row r="990" spans="1:57" x14ac:dyDescent="0.25">
      <c r="A990" t="s">
        <v>5503</v>
      </c>
      <c r="B990" s="1">
        <v>43437</v>
      </c>
      <c r="C990" t="s">
        <v>60</v>
      </c>
      <c r="D990" s="2">
        <v>43410.000497685185</v>
      </c>
      <c r="E990" t="s">
        <v>61</v>
      </c>
      <c r="F990" s="1">
        <v>43500</v>
      </c>
      <c r="G990" s="1">
        <v>43799</v>
      </c>
      <c r="H990" t="s">
        <v>5504</v>
      </c>
      <c r="I990" t="s">
        <v>104</v>
      </c>
      <c r="J990" t="s">
        <v>5505</v>
      </c>
      <c r="L990" t="s">
        <v>5506</v>
      </c>
      <c r="M990" t="s">
        <v>753</v>
      </c>
      <c r="N990">
        <v>23456</v>
      </c>
      <c r="O990" t="s">
        <v>68</v>
      </c>
      <c r="Q990" t="s">
        <v>5507</v>
      </c>
      <c r="S990" t="s">
        <v>71</v>
      </c>
      <c r="T990" t="s">
        <v>801</v>
      </c>
      <c r="U990" t="s">
        <v>1057</v>
      </c>
      <c r="V990" t="s">
        <v>906</v>
      </c>
      <c r="W990" t="s">
        <v>753</v>
      </c>
      <c r="X990" t="s">
        <v>754</v>
      </c>
      <c r="Y990" t="str">
        <f>"37-3011"</f>
        <v>37-3011</v>
      </c>
      <c r="Z990" t="s">
        <v>454</v>
      </c>
      <c r="AA990">
        <v>561730</v>
      </c>
      <c r="AB990">
        <v>21</v>
      </c>
      <c r="AC990">
        <v>21</v>
      </c>
      <c r="AD990" t="s">
        <v>77</v>
      </c>
      <c r="AE990" t="s">
        <v>96</v>
      </c>
      <c r="AF990">
        <v>40</v>
      </c>
      <c r="AG990" s="3">
        <v>0.3125</v>
      </c>
      <c r="AH990" s="3">
        <v>0.66666666666666663</v>
      </c>
      <c r="AI990" s="4">
        <v>12.46</v>
      </c>
      <c r="AJ990">
        <v>18.690000000000001</v>
      </c>
      <c r="AL990" t="s">
        <v>79</v>
      </c>
      <c r="AM990" t="s">
        <v>80</v>
      </c>
      <c r="AO990" t="s">
        <v>81</v>
      </c>
      <c r="AR990" t="s">
        <v>80</v>
      </c>
      <c r="AT990" t="s">
        <v>80</v>
      </c>
      <c r="AW990" t="s">
        <v>80</v>
      </c>
      <c r="AY990" t="s">
        <v>5506</v>
      </c>
      <c r="AZ990" t="s">
        <v>5506</v>
      </c>
      <c r="BA990" t="s">
        <v>753</v>
      </c>
      <c r="BB990">
        <v>23456</v>
      </c>
      <c r="BC990" t="s">
        <v>77</v>
      </c>
    </row>
    <row r="991" spans="1:57" x14ac:dyDescent="0.25">
      <c r="A991" t="s">
        <v>3253</v>
      </c>
      <c r="B991" s="1">
        <v>43434</v>
      </c>
      <c r="C991" t="s">
        <v>60</v>
      </c>
      <c r="D991" s="2">
        <v>43407.351782407408</v>
      </c>
      <c r="E991" t="s">
        <v>61</v>
      </c>
      <c r="F991" s="1">
        <v>43497</v>
      </c>
      <c r="G991" s="1">
        <v>43766</v>
      </c>
      <c r="H991" t="s">
        <v>3254</v>
      </c>
      <c r="I991" t="s">
        <v>69</v>
      </c>
      <c r="J991" t="s">
        <v>3255</v>
      </c>
      <c r="L991" t="s">
        <v>3256</v>
      </c>
      <c r="M991" t="s">
        <v>180</v>
      </c>
      <c r="N991">
        <v>19406</v>
      </c>
      <c r="O991" t="s">
        <v>68</v>
      </c>
      <c r="Q991" t="s">
        <v>3257</v>
      </c>
      <c r="S991" t="s">
        <v>71</v>
      </c>
      <c r="T991" t="s">
        <v>207</v>
      </c>
      <c r="U991" t="s">
        <v>208</v>
      </c>
      <c r="V991" t="s">
        <v>209</v>
      </c>
      <c r="W991" t="s">
        <v>90</v>
      </c>
      <c r="X991" t="s">
        <v>210</v>
      </c>
      <c r="Y991" t="str">
        <f>"39-3091"</f>
        <v>39-3091</v>
      </c>
      <c r="Z991" t="s">
        <v>166</v>
      </c>
      <c r="AA991">
        <v>713990</v>
      </c>
      <c r="AB991">
        <v>44</v>
      </c>
      <c r="AC991">
        <v>44</v>
      </c>
      <c r="AD991" t="s">
        <v>77</v>
      </c>
      <c r="AE991" t="s">
        <v>78</v>
      </c>
      <c r="AF991">
        <v>40</v>
      </c>
      <c r="AG991" s="3">
        <v>0.54166666666666663</v>
      </c>
      <c r="AH991" s="3">
        <v>0.91666666666666663</v>
      </c>
      <c r="AI991" s="5">
        <v>372</v>
      </c>
      <c r="AL991" t="s">
        <v>79</v>
      </c>
      <c r="AM991" t="s">
        <v>80</v>
      </c>
      <c r="AO991" t="s">
        <v>81</v>
      </c>
      <c r="AR991" t="s">
        <v>80</v>
      </c>
      <c r="AT991" t="s">
        <v>80</v>
      </c>
      <c r="AW991" t="s">
        <v>80</v>
      </c>
      <c r="AY991" t="s">
        <v>3258</v>
      </c>
      <c r="AZ991" t="s">
        <v>3067</v>
      </c>
      <c r="BA991" t="s">
        <v>180</v>
      </c>
      <c r="BB991">
        <v>18372</v>
      </c>
      <c r="BC991" t="s">
        <v>77</v>
      </c>
    </row>
    <row r="992" spans="1:57" x14ac:dyDescent="0.25">
      <c r="A992" t="s">
        <v>6610</v>
      </c>
      <c r="B992" s="1">
        <v>43438</v>
      </c>
      <c r="C992" t="s">
        <v>60</v>
      </c>
      <c r="D992" s="2">
        <v>43407.00104166667</v>
      </c>
      <c r="E992" t="s">
        <v>61</v>
      </c>
      <c r="F992" s="1">
        <v>43497</v>
      </c>
      <c r="G992" s="1">
        <v>43799</v>
      </c>
      <c r="H992" t="s">
        <v>6611</v>
      </c>
      <c r="I992" t="s">
        <v>69</v>
      </c>
      <c r="J992" t="s">
        <v>6612</v>
      </c>
      <c r="K992" t="s">
        <v>6613</v>
      </c>
      <c r="L992" t="s">
        <v>6614</v>
      </c>
      <c r="M992" t="s">
        <v>90</v>
      </c>
      <c r="N992">
        <v>76053</v>
      </c>
      <c r="O992" t="s">
        <v>68</v>
      </c>
      <c r="P992" t="s">
        <v>69</v>
      </c>
      <c r="Q992" t="s">
        <v>6615</v>
      </c>
      <c r="S992" t="s">
        <v>71</v>
      </c>
      <c r="T992" t="s">
        <v>1041</v>
      </c>
      <c r="U992" t="s">
        <v>1042</v>
      </c>
      <c r="V992" t="s">
        <v>184</v>
      </c>
      <c r="W992" t="s">
        <v>90</v>
      </c>
      <c r="X992" t="s">
        <v>754</v>
      </c>
      <c r="Y992" t="str">
        <f>"37-3011"</f>
        <v>37-3011</v>
      </c>
      <c r="Z992" t="s">
        <v>454</v>
      </c>
      <c r="AA992">
        <v>561730</v>
      </c>
      <c r="AB992">
        <v>25</v>
      </c>
      <c r="AC992">
        <v>25</v>
      </c>
      <c r="AD992" t="s">
        <v>77</v>
      </c>
      <c r="AE992" t="s">
        <v>96</v>
      </c>
      <c r="AF992">
        <v>40</v>
      </c>
      <c r="AG992" s="3">
        <v>0.29166666666666669</v>
      </c>
      <c r="AH992" s="3">
        <v>0.66666666666666663</v>
      </c>
      <c r="AI992" s="4">
        <v>13.94</v>
      </c>
      <c r="AJ992">
        <v>20.91</v>
      </c>
      <c r="AK992">
        <v>21.75</v>
      </c>
      <c r="AL992" t="s">
        <v>79</v>
      </c>
      <c r="AM992" t="s">
        <v>80</v>
      </c>
      <c r="AO992" t="s">
        <v>81</v>
      </c>
      <c r="AP992" t="s">
        <v>69</v>
      </c>
      <c r="AQ992" t="s">
        <v>69</v>
      </c>
      <c r="AR992" t="s">
        <v>80</v>
      </c>
      <c r="AT992" t="s">
        <v>80</v>
      </c>
      <c r="AW992" t="s">
        <v>80</v>
      </c>
      <c r="AY992" t="s">
        <v>6614</v>
      </c>
      <c r="AZ992" t="s">
        <v>559</v>
      </c>
      <c r="BA992" t="s">
        <v>90</v>
      </c>
      <c r="BB992">
        <v>76053</v>
      </c>
      <c r="BC992" t="s">
        <v>77</v>
      </c>
    </row>
    <row r="993" spans="1:55" x14ac:dyDescent="0.25">
      <c r="A993" t="s">
        <v>6513</v>
      </c>
      <c r="B993" s="1">
        <v>43448</v>
      </c>
      <c r="C993" t="s">
        <v>60</v>
      </c>
      <c r="D993" s="2">
        <v>43420.651932870373</v>
      </c>
      <c r="E993" t="s">
        <v>85</v>
      </c>
      <c r="H993" t="s">
        <v>6514</v>
      </c>
      <c r="J993" t="s">
        <v>6515</v>
      </c>
      <c r="L993" t="s">
        <v>6516</v>
      </c>
      <c r="M993" t="s">
        <v>5858</v>
      </c>
      <c r="N993">
        <v>57049</v>
      </c>
      <c r="O993" t="s">
        <v>68</v>
      </c>
      <c r="Q993" t="s">
        <v>6517</v>
      </c>
      <c r="S993" t="s">
        <v>71</v>
      </c>
      <c r="T993" t="s">
        <v>5359</v>
      </c>
      <c r="U993" t="s">
        <v>5360</v>
      </c>
      <c r="V993" t="s">
        <v>5361</v>
      </c>
      <c r="W993" t="s">
        <v>992</v>
      </c>
      <c r="X993" t="s">
        <v>6518</v>
      </c>
      <c r="Y993" t="str">
        <f>"35-2013"</f>
        <v>35-2013</v>
      </c>
      <c r="Z993" t="s">
        <v>6519</v>
      </c>
      <c r="AA993">
        <v>523999</v>
      </c>
      <c r="AB993">
        <v>1</v>
      </c>
      <c r="AD993" t="s">
        <v>77</v>
      </c>
      <c r="AE993" t="s">
        <v>438</v>
      </c>
      <c r="AF993">
        <v>40</v>
      </c>
      <c r="AG993" s="3">
        <v>0.33333333333333331</v>
      </c>
      <c r="AH993" s="3">
        <v>0.83333333333333337</v>
      </c>
      <c r="AI993" s="4">
        <v>21.27</v>
      </c>
      <c r="AJ993">
        <v>31.91</v>
      </c>
      <c r="AL993" t="s">
        <v>79</v>
      </c>
      <c r="AM993" t="s">
        <v>80</v>
      </c>
      <c r="AO993" t="s">
        <v>173</v>
      </c>
      <c r="AP993" t="s">
        <v>104</v>
      </c>
      <c r="AQ993" t="s">
        <v>104</v>
      </c>
      <c r="AR993" t="s">
        <v>80</v>
      </c>
      <c r="AT993" t="s">
        <v>80</v>
      </c>
      <c r="AW993" t="s">
        <v>71</v>
      </c>
      <c r="AX993">
        <v>12</v>
      </c>
      <c r="AY993" t="s">
        <v>6520</v>
      </c>
      <c r="AZ993" t="s">
        <v>3002</v>
      </c>
      <c r="BA993" t="s">
        <v>303</v>
      </c>
      <c r="BB993">
        <v>90069</v>
      </c>
      <c r="BC993" t="s">
        <v>77</v>
      </c>
    </row>
    <row r="994" spans="1:55" x14ac:dyDescent="0.25">
      <c r="A994" t="s">
        <v>2248</v>
      </c>
      <c r="B994" s="1">
        <v>43432</v>
      </c>
      <c r="C994" t="s">
        <v>60</v>
      </c>
      <c r="D994" s="2">
        <v>43407.354351851849</v>
      </c>
      <c r="E994" t="s">
        <v>61</v>
      </c>
      <c r="F994" s="1">
        <v>43497</v>
      </c>
      <c r="G994" s="1">
        <v>43767</v>
      </c>
      <c r="H994" t="s">
        <v>2249</v>
      </c>
      <c r="J994" t="s">
        <v>2250</v>
      </c>
      <c r="K994" t="s">
        <v>2251</v>
      </c>
      <c r="L994" t="s">
        <v>2252</v>
      </c>
      <c r="M994" t="s">
        <v>128</v>
      </c>
      <c r="N994">
        <v>62232</v>
      </c>
      <c r="O994" t="s">
        <v>68</v>
      </c>
      <c r="Q994" t="s">
        <v>2253</v>
      </c>
      <c r="S994" t="s">
        <v>71</v>
      </c>
      <c r="T994" t="s">
        <v>207</v>
      </c>
      <c r="U994" t="s">
        <v>208</v>
      </c>
      <c r="V994" t="s">
        <v>209</v>
      </c>
      <c r="W994" t="s">
        <v>90</v>
      </c>
      <c r="X994" t="s">
        <v>210</v>
      </c>
      <c r="Y994" t="str">
        <f>"39-3091"</f>
        <v>39-3091</v>
      </c>
      <c r="Z994" t="s">
        <v>166</v>
      </c>
      <c r="AA994">
        <v>713990</v>
      </c>
      <c r="AB994">
        <v>8</v>
      </c>
      <c r="AC994">
        <v>8</v>
      </c>
      <c r="AD994" t="s">
        <v>77</v>
      </c>
      <c r="AE994" t="s">
        <v>78</v>
      </c>
      <c r="AF994">
        <v>40</v>
      </c>
      <c r="AG994" s="3">
        <v>0.54166666666666663</v>
      </c>
      <c r="AH994" s="3">
        <v>0.91666666666666663</v>
      </c>
      <c r="AI994" s="5">
        <v>344</v>
      </c>
      <c r="AL994" t="s">
        <v>79</v>
      </c>
      <c r="AM994" t="s">
        <v>80</v>
      </c>
      <c r="AO994" t="s">
        <v>81</v>
      </c>
      <c r="AR994" t="s">
        <v>80</v>
      </c>
      <c r="AT994" t="s">
        <v>80</v>
      </c>
      <c r="AW994" t="s">
        <v>80</v>
      </c>
      <c r="AY994" t="s">
        <v>1996</v>
      </c>
      <c r="AZ994" t="s">
        <v>787</v>
      </c>
      <c r="BA994" t="s">
        <v>128</v>
      </c>
      <c r="BB994">
        <v>62232</v>
      </c>
      <c r="BC994" t="s">
        <v>77</v>
      </c>
    </row>
    <row r="995" spans="1:55" x14ac:dyDescent="0.25">
      <c r="A995" t="s">
        <v>909</v>
      </c>
      <c r="B995" s="1">
        <v>43431</v>
      </c>
      <c r="C995" t="s">
        <v>60</v>
      </c>
      <c r="D995" s="2">
        <v>43407.009409722225</v>
      </c>
      <c r="E995" t="s">
        <v>61</v>
      </c>
      <c r="F995" s="1">
        <v>43497</v>
      </c>
      <c r="G995" s="1">
        <v>43795</v>
      </c>
      <c r="H995" t="s">
        <v>910</v>
      </c>
      <c r="J995" t="s">
        <v>911</v>
      </c>
      <c r="L995" t="s">
        <v>912</v>
      </c>
      <c r="M995" t="s">
        <v>879</v>
      </c>
      <c r="N995">
        <v>63049</v>
      </c>
      <c r="O995" t="s">
        <v>68</v>
      </c>
      <c r="Q995" t="s">
        <v>913</v>
      </c>
      <c r="S995" t="s">
        <v>71</v>
      </c>
      <c r="T995" t="s">
        <v>914</v>
      </c>
      <c r="U995" t="s">
        <v>915</v>
      </c>
      <c r="V995" t="s">
        <v>252</v>
      </c>
      <c r="W995" t="s">
        <v>253</v>
      </c>
      <c r="X995" t="s">
        <v>804</v>
      </c>
      <c r="Y995" t="str">
        <f>"37-3011"</f>
        <v>37-3011</v>
      </c>
      <c r="Z995" t="s">
        <v>454</v>
      </c>
      <c r="AA995">
        <v>561730</v>
      </c>
      <c r="AB995">
        <v>34</v>
      </c>
      <c r="AC995">
        <v>34</v>
      </c>
      <c r="AD995" t="s">
        <v>77</v>
      </c>
      <c r="AE995" t="s">
        <v>78</v>
      </c>
      <c r="AF995">
        <v>40</v>
      </c>
      <c r="AG995" s="3">
        <v>0.22916666666666666</v>
      </c>
      <c r="AH995" s="3">
        <v>0.79166666666666663</v>
      </c>
      <c r="AI995" s="4">
        <v>14.52</v>
      </c>
      <c r="AJ995">
        <v>21.78</v>
      </c>
      <c r="AK995">
        <v>26.25</v>
      </c>
      <c r="AL995" t="s">
        <v>79</v>
      </c>
      <c r="AM995" t="s">
        <v>80</v>
      </c>
      <c r="AO995" t="s">
        <v>81</v>
      </c>
      <c r="AR995" t="s">
        <v>80</v>
      </c>
      <c r="AT995" t="s">
        <v>80</v>
      </c>
      <c r="AW995" t="s">
        <v>80</v>
      </c>
      <c r="AY995" t="s">
        <v>912</v>
      </c>
      <c r="AZ995" t="s">
        <v>278</v>
      </c>
      <c r="BA995" t="s">
        <v>879</v>
      </c>
      <c r="BB995">
        <v>63049</v>
      </c>
      <c r="BC995" t="s">
        <v>77</v>
      </c>
    </row>
    <row r="996" spans="1:55" x14ac:dyDescent="0.25">
      <c r="A996" t="s">
        <v>7089</v>
      </c>
      <c r="B996" s="1">
        <v>43427</v>
      </c>
      <c r="C996" t="s">
        <v>60</v>
      </c>
      <c r="D996" s="2">
        <v>43406.349131944444</v>
      </c>
      <c r="E996" t="s">
        <v>61</v>
      </c>
      <c r="F996" s="1">
        <v>43496</v>
      </c>
      <c r="G996" s="1">
        <v>43790</v>
      </c>
      <c r="H996" t="s">
        <v>7090</v>
      </c>
      <c r="J996" t="s">
        <v>7091</v>
      </c>
      <c r="K996" t="s">
        <v>7092</v>
      </c>
      <c r="L996" t="s">
        <v>7093</v>
      </c>
      <c r="M996" t="s">
        <v>879</v>
      </c>
      <c r="N996">
        <v>64477</v>
      </c>
      <c r="O996" t="s">
        <v>68</v>
      </c>
      <c r="Q996" t="s">
        <v>7094</v>
      </c>
      <c r="S996" t="s">
        <v>71</v>
      </c>
      <c r="T996" t="s">
        <v>207</v>
      </c>
      <c r="U996" t="s">
        <v>208</v>
      </c>
      <c r="V996" t="s">
        <v>209</v>
      </c>
      <c r="W996" t="s">
        <v>90</v>
      </c>
      <c r="X996" t="s">
        <v>210</v>
      </c>
      <c r="Y996" t="str">
        <f>"39-3091"</f>
        <v>39-3091</v>
      </c>
      <c r="Z996" t="s">
        <v>166</v>
      </c>
      <c r="AA996">
        <v>713990</v>
      </c>
      <c r="AB996">
        <v>36</v>
      </c>
      <c r="AC996">
        <v>36</v>
      </c>
      <c r="AD996" t="s">
        <v>77</v>
      </c>
      <c r="AE996" t="s">
        <v>78</v>
      </c>
      <c r="AF996">
        <v>40</v>
      </c>
      <c r="AG996" s="3">
        <v>0.54166666666666663</v>
      </c>
      <c r="AH996" s="3">
        <v>0.91666666666666663</v>
      </c>
      <c r="AI996" s="4">
        <v>361.6</v>
      </c>
      <c r="AL996" t="s">
        <v>79</v>
      </c>
      <c r="AM996" t="s">
        <v>80</v>
      </c>
      <c r="AO996" t="s">
        <v>81</v>
      </c>
      <c r="AR996" t="s">
        <v>80</v>
      </c>
      <c r="AT996" t="s">
        <v>80</v>
      </c>
      <c r="AW996" t="s">
        <v>80</v>
      </c>
      <c r="AY996" t="s">
        <v>7095</v>
      </c>
      <c r="AZ996" t="s">
        <v>3437</v>
      </c>
      <c r="BA996" t="s">
        <v>879</v>
      </c>
      <c r="BB996">
        <v>64477</v>
      </c>
      <c r="BC996" t="s">
        <v>77</v>
      </c>
    </row>
    <row r="997" spans="1:55" x14ac:dyDescent="0.25">
      <c r="A997" t="s">
        <v>3689</v>
      </c>
      <c r="B997" s="1">
        <v>43444</v>
      </c>
      <c r="C997" t="s">
        <v>60</v>
      </c>
      <c r="D997" s="2">
        <v>43407.006319444445</v>
      </c>
      <c r="E997" t="s">
        <v>85</v>
      </c>
      <c r="H997" t="s">
        <v>3452</v>
      </c>
      <c r="J997" t="s">
        <v>3690</v>
      </c>
      <c r="K997" t="s">
        <v>3691</v>
      </c>
      <c r="L997" t="s">
        <v>3692</v>
      </c>
      <c r="M997" t="s">
        <v>753</v>
      </c>
      <c r="N997">
        <v>21035</v>
      </c>
      <c r="O997" t="s">
        <v>68</v>
      </c>
      <c r="Q997" t="s">
        <v>3455</v>
      </c>
      <c r="S997" t="s">
        <v>80</v>
      </c>
      <c r="U997" t="s">
        <v>108</v>
      </c>
      <c r="X997" t="s">
        <v>754</v>
      </c>
      <c r="Y997" t="str">
        <f>"37-3011"</f>
        <v>37-3011</v>
      </c>
      <c r="Z997" t="s">
        <v>454</v>
      </c>
      <c r="AA997">
        <v>561730</v>
      </c>
      <c r="AB997">
        <v>35</v>
      </c>
      <c r="AD997" t="s">
        <v>77</v>
      </c>
      <c r="AE997" t="s">
        <v>78</v>
      </c>
      <c r="AF997">
        <v>35</v>
      </c>
      <c r="AG997" s="3">
        <v>0.29166666666666669</v>
      </c>
      <c r="AH997" s="3">
        <v>0.60416666666666663</v>
      </c>
      <c r="AI997" s="4">
        <v>15.39</v>
      </c>
      <c r="AJ997">
        <v>23.09</v>
      </c>
      <c r="AL997" t="s">
        <v>79</v>
      </c>
      <c r="AM997" t="s">
        <v>80</v>
      </c>
      <c r="AO997" t="s">
        <v>81</v>
      </c>
      <c r="AR997" t="s">
        <v>80</v>
      </c>
      <c r="AT997" t="s">
        <v>80</v>
      </c>
      <c r="AW997" t="s">
        <v>80</v>
      </c>
      <c r="AY997" t="s">
        <v>3692</v>
      </c>
      <c r="AZ997" t="s">
        <v>1514</v>
      </c>
      <c r="BA997" t="s">
        <v>152</v>
      </c>
      <c r="BB997">
        <v>21035</v>
      </c>
      <c r="BC997" t="s">
        <v>77</v>
      </c>
    </row>
    <row r="998" spans="1:55" x14ac:dyDescent="0.25">
      <c r="A998" t="s">
        <v>8320</v>
      </c>
      <c r="B998" s="1">
        <v>43453</v>
      </c>
      <c r="C998" t="s">
        <v>60</v>
      </c>
      <c r="D998" s="2">
        <v>43435.007800925923</v>
      </c>
      <c r="E998" t="s">
        <v>85</v>
      </c>
      <c r="H998" t="s">
        <v>8321</v>
      </c>
      <c r="J998" t="s">
        <v>8322</v>
      </c>
      <c r="K998" t="s">
        <v>8323</v>
      </c>
      <c r="L998" t="s">
        <v>8324</v>
      </c>
      <c r="M998" t="s">
        <v>180</v>
      </c>
      <c r="N998">
        <v>19301</v>
      </c>
      <c r="O998" t="s">
        <v>68</v>
      </c>
      <c r="Q998" t="s">
        <v>8325</v>
      </c>
      <c r="S998" t="s">
        <v>71</v>
      </c>
      <c r="T998" t="s">
        <v>182</v>
      </c>
      <c r="U998" t="s">
        <v>183</v>
      </c>
      <c r="V998" t="s">
        <v>184</v>
      </c>
      <c r="W998" t="s">
        <v>90</v>
      </c>
      <c r="X998" t="s">
        <v>754</v>
      </c>
      <c r="Y998" t="str">
        <f>"37-3011"</f>
        <v>37-3011</v>
      </c>
      <c r="Z998" t="s">
        <v>454</v>
      </c>
      <c r="AA998">
        <v>561730</v>
      </c>
      <c r="AB998">
        <v>4</v>
      </c>
      <c r="AD998" t="s">
        <v>77</v>
      </c>
      <c r="AE998" t="s">
        <v>78</v>
      </c>
      <c r="AF998">
        <v>40</v>
      </c>
      <c r="AG998" s="3">
        <v>0.3125</v>
      </c>
      <c r="AH998" s="3">
        <v>0.66666666666666663</v>
      </c>
      <c r="AI998" s="4">
        <v>15.73</v>
      </c>
      <c r="AJ998">
        <v>23.6</v>
      </c>
      <c r="AL998" t="s">
        <v>79</v>
      </c>
      <c r="AM998" t="s">
        <v>80</v>
      </c>
      <c r="AO998" t="s">
        <v>81</v>
      </c>
      <c r="AR998" t="s">
        <v>80</v>
      </c>
      <c r="AT998" t="s">
        <v>80</v>
      </c>
      <c r="AW998" t="s">
        <v>80</v>
      </c>
      <c r="AY998" t="s">
        <v>8324</v>
      </c>
      <c r="AZ998" t="s">
        <v>809</v>
      </c>
      <c r="BA998" t="s">
        <v>180</v>
      </c>
      <c r="BB998">
        <v>19301</v>
      </c>
      <c r="BC998" t="s">
        <v>77</v>
      </c>
    </row>
    <row r="999" spans="1:55" x14ac:dyDescent="0.25">
      <c r="A999" t="s">
        <v>5495</v>
      </c>
      <c r="B999" s="1">
        <v>43437</v>
      </c>
      <c r="C999" t="s">
        <v>60</v>
      </c>
      <c r="D999" s="2">
        <v>43409.694386574076</v>
      </c>
      <c r="E999" t="s">
        <v>61</v>
      </c>
      <c r="F999" s="1">
        <v>43497</v>
      </c>
      <c r="G999" s="1">
        <v>43769</v>
      </c>
      <c r="H999" t="s">
        <v>5496</v>
      </c>
      <c r="J999" t="s">
        <v>5497</v>
      </c>
      <c r="K999" t="s">
        <v>5498</v>
      </c>
      <c r="L999" t="s">
        <v>5499</v>
      </c>
      <c r="M999" t="s">
        <v>303</v>
      </c>
      <c r="N999">
        <v>93440</v>
      </c>
      <c r="O999" t="s">
        <v>68</v>
      </c>
      <c r="Q999" t="s">
        <v>5500</v>
      </c>
      <c r="S999" t="s">
        <v>71</v>
      </c>
      <c r="T999" t="s">
        <v>601</v>
      </c>
      <c r="U999" t="s">
        <v>602</v>
      </c>
      <c r="V999" t="s">
        <v>603</v>
      </c>
      <c r="W999" t="s">
        <v>303</v>
      </c>
      <c r="X999" t="s">
        <v>5501</v>
      </c>
      <c r="Y999" t="str">
        <f>"39-2011"</f>
        <v>39-2011</v>
      </c>
      <c r="Z999" t="s">
        <v>2960</v>
      </c>
      <c r="AA999">
        <v>115210</v>
      </c>
      <c r="AB999">
        <v>1</v>
      </c>
      <c r="AC999">
        <v>1</v>
      </c>
      <c r="AD999" t="s">
        <v>77</v>
      </c>
      <c r="AE999" t="s">
        <v>78</v>
      </c>
      <c r="AF999">
        <v>40</v>
      </c>
      <c r="AG999" s="3">
        <v>0.22916666666666666</v>
      </c>
      <c r="AH999" s="3">
        <v>0.66666666666666663</v>
      </c>
      <c r="AI999" s="4">
        <v>20.05</v>
      </c>
      <c r="AJ999">
        <v>30.08</v>
      </c>
      <c r="AL999" t="s">
        <v>79</v>
      </c>
      <c r="AM999" t="s">
        <v>80</v>
      </c>
      <c r="AO999" t="s">
        <v>81</v>
      </c>
      <c r="AP999" t="s">
        <v>69</v>
      </c>
      <c r="AQ999" t="s">
        <v>69</v>
      </c>
      <c r="AR999" t="s">
        <v>80</v>
      </c>
      <c r="AT999" t="s">
        <v>80</v>
      </c>
      <c r="AW999" t="s">
        <v>71</v>
      </c>
      <c r="AX999">
        <v>12</v>
      </c>
      <c r="AY999" t="s">
        <v>5499</v>
      </c>
      <c r="AZ999" t="s">
        <v>5502</v>
      </c>
      <c r="BA999" t="s">
        <v>303</v>
      </c>
      <c r="BB999">
        <v>93440</v>
      </c>
      <c r="BC999" t="s">
        <v>83</v>
      </c>
    </row>
    <row r="1000" spans="1:55" x14ac:dyDescent="0.25">
      <c r="A1000" t="s">
        <v>3451</v>
      </c>
      <c r="B1000" s="1">
        <v>43437</v>
      </c>
      <c r="C1000" t="s">
        <v>60</v>
      </c>
      <c r="D1000" s="2">
        <v>43407.007719907408</v>
      </c>
      <c r="E1000" t="s">
        <v>61</v>
      </c>
      <c r="F1000" s="1">
        <v>43497</v>
      </c>
      <c r="G1000" s="1">
        <v>43785</v>
      </c>
      <c r="H1000" t="s">
        <v>3452</v>
      </c>
      <c r="J1000" t="s">
        <v>3453</v>
      </c>
      <c r="L1000" t="s">
        <v>3454</v>
      </c>
      <c r="M1000" t="s">
        <v>753</v>
      </c>
      <c r="N1000">
        <v>20166</v>
      </c>
      <c r="O1000" t="s">
        <v>68</v>
      </c>
      <c r="Q1000" t="s">
        <v>3455</v>
      </c>
      <c r="S1000" t="s">
        <v>80</v>
      </c>
      <c r="U1000" t="s">
        <v>108</v>
      </c>
      <c r="X1000" t="s">
        <v>754</v>
      </c>
      <c r="Y1000" t="str">
        <f>"37-3011"</f>
        <v>37-3011</v>
      </c>
      <c r="Z1000" t="s">
        <v>454</v>
      </c>
      <c r="AA1000">
        <v>561730</v>
      </c>
      <c r="AB1000">
        <v>30</v>
      </c>
      <c r="AC1000">
        <v>30</v>
      </c>
      <c r="AD1000" t="s">
        <v>77</v>
      </c>
      <c r="AE1000" t="s">
        <v>78</v>
      </c>
      <c r="AF1000">
        <v>35</v>
      </c>
      <c r="AG1000" s="3">
        <v>0.29166666666666669</v>
      </c>
      <c r="AH1000" s="3">
        <v>0.60416666666666663</v>
      </c>
      <c r="AI1000" s="4">
        <v>15.39</v>
      </c>
      <c r="AJ1000">
        <v>23.09</v>
      </c>
      <c r="AL1000" t="s">
        <v>79</v>
      </c>
      <c r="AM1000" t="s">
        <v>80</v>
      </c>
      <c r="AO1000" t="s">
        <v>81</v>
      </c>
      <c r="AR1000" t="s">
        <v>80</v>
      </c>
      <c r="AT1000" t="s">
        <v>80</v>
      </c>
      <c r="AW1000" t="s">
        <v>80</v>
      </c>
      <c r="AY1000" t="s">
        <v>2597</v>
      </c>
      <c r="AZ1000" t="s">
        <v>3456</v>
      </c>
      <c r="BA1000" t="s">
        <v>753</v>
      </c>
      <c r="BB1000">
        <v>20166</v>
      </c>
      <c r="BC1000" t="s">
        <v>77</v>
      </c>
    </row>
    <row r="1001" spans="1:55" x14ac:dyDescent="0.25">
      <c r="A1001" t="s">
        <v>7390</v>
      </c>
      <c r="B1001" s="1">
        <v>43444</v>
      </c>
      <c r="C1001" t="s">
        <v>60</v>
      </c>
      <c r="D1001" s="2">
        <v>43407.414606481485</v>
      </c>
      <c r="E1001" t="s">
        <v>61</v>
      </c>
      <c r="F1001" s="1">
        <v>43497</v>
      </c>
      <c r="G1001" s="1">
        <v>43770</v>
      </c>
      <c r="H1001" t="s">
        <v>7391</v>
      </c>
      <c r="J1001" t="s">
        <v>7392</v>
      </c>
      <c r="K1001" t="s">
        <v>7393</v>
      </c>
      <c r="L1001" t="s">
        <v>3081</v>
      </c>
      <c r="M1001" t="s">
        <v>90</v>
      </c>
      <c r="N1001">
        <v>75074</v>
      </c>
      <c r="O1001" t="s">
        <v>68</v>
      </c>
      <c r="Q1001" t="s">
        <v>7394</v>
      </c>
      <c r="S1001" t="s">
        <v>71</v>
      </c>
      <c r="T1001" t="s">
        <v>663</v>
      </c>
      <c r="U1001" t="s">
        <v>1003</v>
      </c>
      <c r="V1001" t="s">
        <v>640</v>
      </c>
      <c r="W1001" t="s">
        <v>90</v>
      </c>
      <c r="X1001" t="s">
        <v>754</v>
      </c>
      <c r="Y1001" t="str">
        <f>"37-3011"</f>
        <v>37-3011</v>
      </c>
      <c r="Z1001" t="s">
        <v>454</v>
      </c>
      <c r="AA1001">
        <v>561730</v>
      </c>
      <c r="AB1001">
        <v>25</v>
      </c>
      <c r="AC1001">
        <v>25</v>
      </c>
      <c r="AD1001" t="s">
        <v>77</v>
      </c>
      <c r="AE1001" t="s">
        <v>96</v>
      </c>
      <c r="AF1001">
        <v>40</v>
      </c>
      <c r="AG1001" s="3">
        <v>0.25</v>
      </c>
      <c r="AH1001" s="3">
        <v>0.60416666666666663</v>
      </c>
      <c r="AI1001" s="4">
        <v>13.94</v>
      </c>
      <c r="AJ1001">
        <v>20.91</v>
      </c>
      <c r="AL1001" t="s">
        <v>79</v>
      </c>
      <c r="AM1001" t="s">
        <v>80</v>
      </c>
      <c r="AO1001" t="s">
        <v>81</v>
      </c>
      <c r="AR1001" t="s">
        <v>80</v>
      </c>
      <c r="AT1001" t="s">
        <v>80</v>
      </c>
      <c r="AW1001" t="s">
        <v>71</v>
      </c>
      <c r="AX1001">
        <v>1</v>
      </c>
      <c r="AY1001" t="s">
        <v>3081</v>
      </c>
      <c r="AZ1001" t="s">
        <v>1177</v>
      </c>
      <c r="BA1001" t="s">
        <v>90</v>
      </c>
      <c r="BB1001">
        <v>75074</v>
      </c>
      <c r="BC1001" t="s">
        <v>77</v>
      </c>
    </row>
    <row r="1002" spans="1:55" x14ac:dyDescent="0.25">
      <c r="A1002" t="s">
        <v>2218</v>
      </c>
      <c r="B1002" s="1">
        <v>43430</v>
      </c>
      <c r="C1002" t="s">
        <v>60</v>
      </c>
      <c r="D1002" s="2">
        <v>43407.348865740743</v>
      </c>
      <c r="E1002" t="s">
        <v>61</v>
      </c>
      <c r="F1002" s="1">
        <v>43497</v>
      </c>
      <c r="G1002" s="1">
        <v>43793</v>
      </c>
      <c r="H1002" t="s">
        <v>2219</v>
      </c>
      <c r="I1002" t="s">
        <v>69</v>
      </c>
      <c r="J1002" t="s">
        <v>2220</v>
      </c>
      <c r="K1002" t="s">
        <v>69</v>
      </c>
      <c r="L1002" t="s">
        <v>2221</v>
      </c>
      <c r="M1002" t="s">
        <v>261</v>
      </c>
      <c r="N1002">
        <v>85122</v>
      </c>
      <c r="O1002" t="s">
        <v>68</v>
      </c>
      <c r="P1002" t="s">
        <v>69</v>
      </c>
      <c r="Q1002" t="s">
        <v>2222</v>
      </c>
      <c r="S1002" t="s">
        <v>71</v>
      </c>
      <c r="T1002" t="s">
        <v>207</v>
      </c>
      <c r="U1002" t="s">
        <v>208</v>
      </c>
      <c r="V1002" t="s">
        <v>209</v>
      </c>
      <c r="W1002" t="s">
        <v>90</v>
      </c>
      <c r="X1002" t="s">
        <v>210</v>
      </c>
      <c r="Y1002" t="str">
        <f>"39-3091"</f>
        <v>39-3091</v>
      </c>
      <c r="Z1002" t="s">
        <v>166</v>
      </c>
      <c r="AA1002">
        <v>713990</v>
      </c>
      <c r="AB1002">
        <v>30</v>
      </c>
      <c r="AC1002">
        <v>30</v>
      </c>
      <c r="AD1002" t="s">
        <v>77</v>
      </c>
      <c r="AE1002" t="s">
        <v>78</v>
      </c>
      <c r="AF1002">
        <v>40</v>
      </c>
      <c r="AG1002" s="3">
        <v>0.54166666666666663</v>
      </c>
      <c r="AH1002" s="3">
        <v>0.91666666666666663</v>
      </c>
      <c r="AI1002" s="5">
        <v>480</v>
      </c>
      <c r="AL1002" t="s">
        <v>79</v>
      </c>
      <c r="AM1002" t="s">
        <v>80</v>
      </c>
      <c r="AO1002" t="s">
        <v>81</v>
      </c>
      <c r="AR1002" t="s">
        <v>80</v>
      </c>
      <c r="AT1002" t="s">
        <v>80</v>
      </c>
      <c r="AW1002" t="s">
        <v>80</v>
      </c>
      <c r="AY1002" t="s">
        <v>269</v>
      </c>
      <c r="AZ1002" t="s">
        <v>2223</v>
      </c>
      <c r="BA1002" t="s">
        <v>261</v>
      </c>
      <c r="BB1002">
        <v>85138</v>
      </c>
      <c r="BC1002" t="s">
        <v>77</v>
      </c>
    </row>
    <row r="1003" spans="1:55" x14ac:dyDescent="0.25">
      <c r="A1003" t="s">
        <v>7448</v>
      </c>
      <c r="B1003" s="1">
        <v>43440</v>
      </c>
      <c r="C1003" t="s">
        <v>60</v>
      </c>
      <c r="D1003" s="2">
        <v>43417.671307870369</v>
      </c>
      <c r="E1003" t="s">
        <v>61</v>
      </c>
      <c r="F1003" s="1">
        <v>43507</v>
      </c>
      <c r="G1003" s="1">
        <v>43810</v>
      </c>
      <c r="H1003" t="s">
        <v>7449</v>
      </c>
      <c r="I1003" t="s">
        <v>7450</v>
      </c>
      <c r="J1003" t="s">
        <v>7451</v>
      </c>
      <c r="L1003" t="s">
        <v>4481</v>
      </c>
      <c r="M1003" t="s">
        <v>1055</v>
      </c>
      <c r="N1003">
        <v>46239</v>
      </c>
      <c r="O1003" t="s">
        <v>68</v>
      </c>
      <c r="Q1003" t="s">
        <v>7452</v>
      </c>
      <c r="S1003" t="s">
        <v>80</v>
      </c>
      <c r="U1003" t="s">
        <v>108</v>
      </c>
      <c r="X1003" t="s">
        <v>754</v>
      </c>
      <c r="Y1003" t="str">
        <f>"37-3011"</f>
        <v>37-3011</v>
      </c>
      <c r="Z1003" t="s">
        <v>454</v>
      </c>
      <c r="AA1003">
        <v>561730</v>
      </c>
      <c r="AB1003">
        <v>25</v>
      </c>
      <c r="AC1003">
        <v>25</v>
      </c>
      <c r="AD1003" t="s">
        <v>77</v>
      </c>
      <c r="AE1003" t="s">
        <v>78</v>
      </c>
      <c r="AF1003">
        <v>40</v>
      </c>
      <c r="AG1003" s="3">
        <v>0.29166666666666669</v>
      </c>
      <c r="AH1003" s="3">
        <v>0.66666666666666663</v>
      </c>
      <c r="AI1003" s="4">
        <v>13.41</v>
      </c>
      <c r="AJ1003">
        <v>20.12</v>
      </c>
      <c r="AL1003" t="s">
        <v>79</v>
      </c>
      <c r="AM1003" t="s">
        <v>80</v>
      </c>
      <c r="AO1003" t="s">
        <v>81</v>
      </c>
      <c r="AR1003" t="s">
        <v>80</v>
      </c>
      <c r="AT1003" t="s">
        <v>80</v>
      </c>
      <c r="AW1003" t="s">
        <v>80</v>
      </c>
      <c r="AY1003" t="s">
        <v>1054</v>
      </c>
      <c r="AZ1003" t="s">
        <v>7453</v>
      </c>
      <c r="BB1003">
        <v>46239</v>
      </c>
      <c r="BC1003" t="s">
        <v>77</v>
      </c>
    </row>
    <row r="1004" spans="1:55" x14ac:dyDescent="0.25">
      <c r="A1004" t="s">
        <v>5261</v>
      </c>
      <c r="B1004" s="1">
        <v>43427</v>
      </c>
      <c r="C1004" t="s">
        <v>60</v>
      </c>
      <c r="D1004" s="2">
        <v>43406.343981481485</v>
      </c>
      <c r="E1004" t="s">
        <v>61</v>
      </c>
      <c r="F1004" s="1">
        <v>43496</v>
      </c>
      <c r="G1004" s="1">
        <v>43746</v>
      </c>
      <c r="H1004" t="s">
        <v>5262</v>
      </c>
      <c r="I1004" t="s">
        <v>69</v>
      </c>
      <c r="J1004" t="s">
        <v>5263</v>
      </c>
      <c r="K1004" t="s">
        <v>69</v>
      </c>
      <c r="L1004" t="s">
        <v>5264</v>
      </c>
      <c r="M1004" t="s">
        <v>261</v>
      </c>
      <c r="N1004">
        <v>86406</v>
      </c>
      <c r="O1004" t="s">
        <v>68</v>
      </c>
      <c r="P1004" t="s">
        <v>69</v>
      </c>
      <c r="Q1004" t="s">
        <v>5265</v>
      </c>
      <c r="S1004" t="s">
        <v>71</v>
      </c>
      <c r="T1004" t="s">
        <v>207</v>
      </c>
      <c r="U1004" t="s">
        <v>208</v>
      </c>
      <c r="V1004" t="s">
        <v>209</v>
      </c>
      <c r="W1004" t="s">
        <v>90</v>
      </c>
      <c r="X1004" t="s">
        <v>210</v>
      </c>
      <c r="Y1004" t="str">
        <f>"39-3091"</f>
        <v>39-3091</v>
      </c>
      <c r="Z1004" t="s">
        <v>166</v>
      </c>
      <c r="AA1004">
        <v>713990</v>
      </c>
      <c r="AB1004">
        <v>8</v>
      </c>
      <c r="AC1004">
        <v>8</v>
      </c>
      <c r="AD1004" t="s">
        <v>77</v>
      </c>
      <c r="AE1004" t="s">
        <v>78</v>
      </c>
      <c r="AF1004">
        <v>40</v>
      </c>
      <c r="AG1004" s="3">
        <v>0.54166666666666663</v>
      </c>
      <c r="AH1004" s="3">
        <v>0.91666666666666663</v>
      </c>
      <c r="AI1004" s="4">
        <v>363.6</v>
      </c>
      <c r="AL1004" t="s">
        <v>79</v>
      </c>
      <c r="AM1004" t="s">
        <v>80</v>
      </c>
      <c r="AO1004" t="s">
        <v>81</v>
      </c>
      <c r="AR1004" t="s">
        <v>80</v>
      </c>
      <c r="AT1004" t="s">
        <v>80</v>
      </c>
      <c r="AW1004" t="s">
        <v>80</v>
      </c>
      <c r="AY1004" t="s">
        <v>5266</v>
      </c>
      <c r="AZ1004" t="s">
        <v>5267</v>
      </c>
      <c r="BA1004" t="s">
        <v>261</v>
      </c>
      <c r="BB1004">
        <v>86406</v>
      </c>
      <c r="BC1004" t="s">
        <v>77</v>
      </c>
    </row>
    <row r="1005" spans="1:55" x14ac:dyDescent="0.25">
      <c r="A1005" t="s">
        <v>6479</v>
      </c>
      <c r="B1005" s="1">
        <v>43432</v>
      </c>
      <c r="C1005" t="s">
        <v>60</v>
      </c>
      <c r="D1005" s="2">
        <v>43407.357407407406</v>
      </c>
      <c r="E1005" t="s">
        <v>61</v>
      </c>
      <c r="F1005" s="1">
        <v>43497</v>
      </c>
      <c r="G1005" s="1">
        <v>43793</v>
      </c>
      <c r="H1005" t="s">
        <v>6480</v>
      </c>
      <c r="I1005" t="s">
        <v>69</v>
      </c>
      <c r="J1005" t="s">
        <v>6481</v>
      </c>
      <c r="K1005" t="s">
        <v>6482</v>
      </c>
      <c r="L1005" t="s">
        <v>6483</v>
      </c>
      <c r="M1005" t="s">
        <v>677</v>
      </c>
      <c r="N1005">
        <v>48734</v>
      </c>
      <c r="O1005" t="s">
        <v>68</v>
      </c>
      <c r="P1005" t="s">
        <v>69</v>
      </c>
      <c r="Q1005" t="s">
        <v>6484</v>
      </c>
      <c r="S1005" t="s">
        <v>71</v>
      </c>
      <c r="T1005" t="s">
        <v>207</v>
      </c>
      <c r="U1005" t="s">
        <v>208</v>
      </c>
      <c r="V1005" t="s">
        <v>209</v>
      </c>
      <c r="W1005" t="s">
        <v>90</v>
      </c>
      <c r="X1005" t="s">
        <v>210</v>
      </c>
      <c r="Y1005" t="str">
        <f>"39-3091"</f>
        <v>39-3091</v>
      </c>
      <c r="Z1005" t="s">
        <v>166</v>
      </c>
      <c r="AA1005">
        <v>713990</v>
      </c>
      <c r="AB1005">
        <v>50</v>
      </c>
      <c r="AC1005">
        <v>50</v>
      </c>
      <c r="AD1005" t="s">
        <v>77</v>
      </c>
      <c r="AE1005" t="s">
        <v>78</v>
      </c>
      <c r="AF1005">
        <v>40</v>
      </c>
      <c r="AG1005" s="3">
        <v>0.54166666666666663</v>
      </c>
      <c r="AH1005" s="3">
        <v>0.91666666666666663</v>
      </c>
      <c r="AI1005" s="4">
        <v>359.6</v>
      </c>
      <c r="AL1005" t="s">
        <v>79</v>
      </c>
      <c r="AM1005" t="s">
        <v>80</v>
      </c>
      <c r="AO1005" t="s">
        <v>81</v>
      </c>
      <c r="AR1005" t="s">
        <v>80</v>
      </c>
      <c r="AT1005" t="s">
        <v>80</v>
      </c>
      <c r="AW1005" t="s">
        <v>80</v>
      </c>
      <c r="AY1005" t="s">
        <v>6483</v>
      </c>
      <c r="AZ1005" t="s">
        <v>6485</v>
      </c>
      <c r="BA1005" t="s">
        <v>677</v>
      </c>
      <c r="BB1005">
        <v>48734</v>
      </c>
      <c r="BC1005" t="s">
        <v>77</v>
      </c>
    </row>
    <row r="1006" spans="1:55" x14ac:dyDescent="0.25">
      <c r="A1006" t="s">
        <v>5735</v>
      </c>
      <c r="B1006" s="1">
        <v>43452</v>
      </c>
      <c r="C1006" t="s">
        <v>60</v>
      </c>
      <c r="D1006" s="2">
        <v>43435.003263888888</v>
      </c>
      <c r="E1006" t="s">
        <v>85</v>
      </c>
      <c r="H1006" t="s">
        <v>5736</v>
      </c>
      <c r="I1006" t="s">
        <v>5737</v>
      </c>
      <c r="J1006" t="s">
        <v>5738</v>
      </c>
      <c r="L1006" t="s">
        <v>179</v>
      </c>
      <c r="M1006" t="s">
        <v>180</v>
      </c>
      <c r="N1006">
        <v>19464</v>
      </c>
      <c r="O1006" t="s">
        <v>68</v>
      </c>
      <c r="P1006" t="s">
        <v>69</v>
      </c>
      <c r="Q1006" t="s">
        <v>5739</v>
      </c>
      <c r="S1006" t="s">
        <v>71</v>
      </c>
      <c r="T1006" t="s">
        <v>1041</v>
      </c>
      <c r="U1006" t="s">
        <v>1042</v>
      </c>
      <c r="V1006" t="s">
        <v>184</v>
      </c>
      <c r="W1006" t="s">
        <v>90</v>
      </c>
      <c r="X1006" t="s">
        <v>754</v>
      </c>
      <c r="Y1006" t="str">
        <f>"37-3011"</f>
        <v>37-3011</v>
      </c>
      <c r="Z1006" t="s">
        <v>454</v>
      </c>
      <c r="AA1006">
        <v>713910</v>
      </c>
      <c r="AB1006">
        <v>30</v>
      </c>
      <c r="AD1006" t="s">
        <v>77</v>
      </c>
      <c r="AE1006" t="s">
        <v>78</v>
      </c>
      <c r="AF1006">
        <v>40</v>
      </c>
      <c r="AG1006" s="3">
        <v>0.27083333333333331</v>
      </c>
      <c r="AH1006" s="3">
        <v>0.66666666666666663</v>
      </c>
      <c r="AI1006" s="4">
        <v>15.35</v>
      </c>
      <c r="AJ1006">
        <v>23.03</v>
      </c>
      <c r="AL1006" t="s">
        <v>79</v>
      </c>
      <c r="AM1006" t="s">
        <v>80</v>
      </c>
      <c r="AO1006" t="s">
        <v>81</v>
      </c>
      <c r="AP1006" t="s">
        <v>69</v>
      </c>
      <c r="AQ1006" t="s">
        <v>69</v>
      </c>
      <c r="AR1006" t="s">
        <v>80</v>
      </c>
      <c r="AT1006" t="s">
        <v>80</v>
      </c>
      <c r="AW1006" t="s">
        <v>80</v>
      </c>
      <c r="AY1006" t="s">
        <v>179</v>
      </c>
      <c r="AZ1006" t="s">
        <v>187</v>
      </c>
      <c r="BA1006" t="s">
        <v>180</v>
      </c>
      <c r="BB1006">
        <v>19464</v>
      </c>
      <c r="BC1006" t="s">
        <v>83</v>
      </c>
    </row>
    <row r="1007" spans="1:55" x14ac:dyDescent="0.25">
      <c r="A1007" t="s">
        <v>6411</v>
      </c>
      <c r="B1007" s="1">
        <v>43434</v>
      </c>
      <c r="C1007" t="s">
        <v>60</v>
      </c>
      <c r="D1007" s="2">
        <v>43426.399328703701</v>
      </c>
      <c r="E1007" t="s">
        <v>85</v>
      </c>
      <c r="H1007" t="s">
        <v>6412</v>
      </c>
      <c r="J1007" t="s">
        <v>6413</v>
      </c>
      <c r="L1007" t="s">
        <v>668</v>
      </c>
      <c r="M1007" t="s">
        <v>90</v>
      </c>
      <c r="N1007">
        <v>79533</v>
      </c>
      <c r="O1007" t="s">
        <v>68</v>
      </c>
      <c r="Q1007" t="s">
        <v>6414</v>
      </c>
      <c r="S1007" t="s">
        <v>71</v>
      </c>
      <c r="T1007" t="s">
        <v>1259</v>
      </c>
      <c r="U1007" t="s">
        <v>1064</v>
      </c>
      <c r="V1007" t="s">
        <v>1065</v>
      </c>
      <c r="W1007" t="s">
        <v>90</v>
      </c>
      <c r="X1007" t="s">
        <v>6415</v>
      </c>
      <c r="Y1007" t="str">
        <f>"51-9198"</f>
        <v>51-9198</v>
      </c>
      <c r="Z1007" t="s">
        <v>922</v>
      </c>
      <c r="AA1007">
        <v>238140</v>
      </c>
      <c r="AB1007">
        <v>30</v>
      </c>
      <c r="AD1007" t="s">
        <v>77</v>
      </c>
      <c r="AE1007" t="s">
        <v>96</v>
      </c>
      <c r="AF1007">
        <v>35</v>
      </c>
      <c r="AG1007" s="3">
        <v>0.29166666666666669</v>
      </c>
      <c r="AH1007" s="3">
        <v>0.70833333333333337</v>
      </c>
      <c r="AI1007" s="4">
        <v>12.52</v>
      </c>
      <c r="AJ1007">
        <v>18.78</v>
      </c>
      <c r="AL1007" t="s">
        <v>79</v>
      </c>
      <c r="AM1007" t="s">
        <v>80</v>
      </c>
      <c r="AO1007" t="s">
        <v>81</v>
      </c>
      <c r="AR1007" t="s">
        <v>80</v>
      </c>
      <c r="AT1007" t="s">
        <v>80</v>
      </c>
      <c r="AW1007" t="s">
        <v>80</v>
      </c>
      <c r="AY1007" t="s">
        <v>668</v>
      </c>
      <c r="AZ1007" t="s">
        <v>3443</v>
      </c>
      <c r="BA1007" t="s">
        <v>90</v>
      </c>
      <c r="BB1007">
        <v>79533</v>
      </c>
      <c r="BC1007" t="s">
        <v>83</v>
      </c>
    </row>
    <row r="1008" spans="1:55" x14ac:dyDescent="0.25">
      <c r="A1008" t="s">
        <v>7261</v>
      </c>
      <c r="B1008" s="1">
        <v>43437</v>
      </c>
      <c r="C1008" t="s">
        <v>60</v>
      </c>
      <c r="D1008" s="2">
        <v>43407.008738425924</v>
      </c>
      <c r="E1008" t="s">
        <v>757</v>
      </c>
      <c r="F1008" s="1">
        <v>43497</v>
      </c>
      <c r="G1008" s="1">
        <v>43799</v>
      </c>
      <c r="H1008" t="s">
        <v>7262</v>
      </c>
      <c r="I1008" t="s">
        <v>7263</v>
      </c>
      <c r="J1008" t="s">
        <v>7264</v>
      </c>
      <c r="L1008" t="s">
        <v>7265</v>
      </c>
      <c r="M1008" t="s">
        <v>90</v>
      </c>
      <c r="N1008">
        <v>79424</v>
      </c>
      <c r="O1008" t="s">
        <v>68</v>
      </c>
      <c r="Q1008" t="s">
        <v>7266</v>
      </c>
      <c r="S1008" t="s">
        <v>71</v>
      </c>
      <c r="T1008" t="s">
        <v>793</v>
      </c>
      <c r="U1008" t="s">
        <v>1265</v>
      </c>
      <c r="V1008" t="s">
        <v>184</v>
      </c>
      <c r="W1008" t="s">
        <v>90</v>
      </c>
      <c r="X1008" t="s">
        <v>666</v>
      </c>
      <c r="Y1008" t="str">
        <f>"47-2061"</f>
        <v>47-2061</v>
      </c>
      <c r="Z1008" t="s">
        <v>92</v>
      </c>
      <c r="AA1008">
        <v>238110</v>
      </c>
      <c r="AB1008">
        <v>20</v>
      </c>
      <c r="AC1008">
        <v>20</v>
      </c>
      <c r="AD1008" t="s">
        <v>77</v>
      </c>
      <c r="AE1008" t="s">
        <v>96</v>
      </c>
      <c r="AF1008">
        <v>40</v>
      </c>
      <c r="AG1008" s="3">
        <v>0.33333333333333331</v>
      </c>
      <c r="AH1008" s="3">
        <v>0.70833333333333337</v>
      </c>
      <c r="AI1008" s="4">
        <v>14.16</v>
      </c>
      <c r="AJ1008">
        <v>21.24</v>
      </c>
      <c r="AK1008">
        <v>22.5</v>
      </c>
      <c r="AL1008" t="s">
        <v>79</v>
      </c>
      <c r="AM1008" t="s">
        <v>80</v>
      </c>
      <c r="AO1008" t="s">
        <v>81</v>
      </c>
      <c r="AR1008" t="s">
        <v>80</v>
      </c>
      <c r="AT1008" t="s">
        <v>80</v>
      </c>
      <c r="AW1008" t="s">
        <v>80</v>
      </c>
      <c r="AY1008" t="s">
        <v>7267</v>
      </c>
      <c r="AZ1008" t="s">
        <v>7267</v>
      </c>
      <c r="BA1008" t="s">
        <v>90</v>
      </c>
      <c r="BB1008">
        <v>79424</v>
      </c>
      <c r="BC1008" t="s">
        <v>77</v>
      </c>
    </row>
    <row r="1009" spans="1:55" x14ac:dyDescent="0.25">
      <c r="A1009" t="s">
        <v>2642</v>
      </c>
      <c r="B1009" s="1">
        <v>43452</v>
      </c>
      <c r="C1009" t="s">
        <v>60</v>
      </c>
      <c r="D1009" s="2">
        <v>43435.000208333331</v>
      </c>
      <c r="E1009" t="s">
        <v>85</v>
      </c>
      <c r="H1009" t="s">
        <v>2643</v>
      </c>
      <c r="J1009" t="s">
        <v>2644</v>
      </c>
      <c r="L1009" t="s">
        <v>216</v>
      </c>
      <c r="M1009" t="s">
        <v>90</v>
      </c>
      <c r="N1009">
        <v>75229</v>
      </c>
      <c r="O1009" t="s">
        <v>68</v>
      </c>
      <c r="Q1009" t="s">
        <v>2645</v>
      </c>
      <c r="S1009" t="s">
        <v>71</v>
      </c>
      <c r="T1009" t="s">
        <v>1063</v>
      </c>
      <c r="U1009" t="s">
        <v>1064</v>
      </c>
      <c r="V1009" t="s">
        <v>1065</v>
      </c>
      <c r="W1009" t="s">
        <v>90</v>
      </c>
      <c r="X1009" t="s">
        <v>754</v>
      </c>
      <c r="Y1009" t="str">
        <f t="shared" ref="Y1009:Y1027" si="5">"37-3011"</f>
        <v>37-3011</v>
      </c>
      <c r="Z1009" t="s">
        <v>454</v>
      </c>
      <c r="AA1009">
        <v>561730</v>
      </c>
      <c r="AB1009">
        <v>34</v>
      </c>
      <c r="AD1009" t="s">
        <v>77</v>
      </c>
      <c r="AE1009" t="s">
        <v>96</v>
      </c>
      <c r="AF1009">
        <v>40</v>
      </c>
      <c r="AG1009" s="3">
        <v>0.27083333333333331</v>
      </c>
      <c r="AH1009" s="3">
        <v>0.75</v>
      </c>
      <c r="AI1009" s="4">
        <v>13.94</v>
      </c>
      <c r="AJ1009">
        <v>20.91</v>
      </c>
      <c r="AL1009" t="s">
        <v>79</v>
      </c>
      <c r="AM1009" t="s">
        <v>80</v>
      </c>
      <c r="AO1009" t="s">
        <v>81</v>
      </c>
      <c r="AR1009" t="s">
        <v>80</v>
      </c>
      <c r="AT1009" t="s">
        <v>80</v>
      </c>
      <c r="AW1009" t="s">
        <v>80</v>
      </c>
      <c r="AY1009" t="s">
        <v>216</v>
      </c>
      <c r="AZ1009" t="s">
        <v>216</v>
      </c>
      <c r="BA1009" t="s">
        <v>90</v>
      </c>
      <c r="BB1009">
        <v>75229</v>
      </c>
      <c r="BC1009" t="s">
        <v>77</v>
      </c>
    </row>
    <row r="1010" spans="1:55" x14ac:dyDescent="0.25">
      <c r="A1010" t="s">
        <v>7477</v>
      </c>
      <c r="B1010" s="1">
        <v>43440</v>
      </c>
      <c r="C1010" t="s">
        <v>60</v>
      </c>
      <c r="D1010" s="2">
        <v>43407.004317129627</v>
      </c>
      <c r="E1010" t="s">
        <v>61</v>
      </c>
      <c r="F1010" s="1">
        <v>43497</v>
      </c>
      <c r="G1010" s="1">
        <v>43781</v>
      </c>
      <c r="H1010" t="s">
        <v>7478</v>
      </c>
      <c r="J1010" t="s">
        <v>7479</v>
      </c>
      <c r="L1010" t="s">
        <v>138</v>
      </c>
      <c r="M1010" t="s">
        <v>139</v>
      </c>
      <c r="N1010">
        <v>28216</v>
      </c>
      <c r="O1010" t="s">
        <v>68</v>
      </c>
      <c r="Q1010" t="s">
        <v>7480</v>
      </c>
      <c r="S1010" t="s">
        <v>80</v>
      </c>
      <c r="U1010" t="s">
        <v>108</v>
      </c>
      <c r="X1010" t="s">
        <v>754</v>
      </c>
      <c r="Y1010" t="str">
        <f t="shared" si="5"/>
        <v>37-3011</v>
      </c>
      <c r="Z1010" t="s">
        <v>454</v>
      </c>
      <c r="AA1010">
        <v>56173</v>
      </c>
      <c r="AB1010">
        <v>60</v>
      </c>
      <c r="AC1010">
        <v>60</v>
      </c>
      <c r="AD1010" t="s">
        <v>77</v>
      </c>
      <c r="AE1010" t="s">
        <v>96</v>
      </c>
      <c r="AF1010">
        <v>35</v>
      </c>
      <c r="AG1010" s="3">
        <v>0.27083333333333331</v>
      </c>
      <c r="AH1010" s="3">
        <v>0.64583333333333337</v>
      </c>
      <c r="AI1010" s="4">
        <v>13.23</v>
      </c>
      <c r="AJ1010">
        <v>19.850000000000001</v>
      </c>
      <c r="AL1010" t="s">
        <v>79</v>
      </c>
      <c r="AM1010" t="s">
        <v>80</v>
      </c>
      <c r="AO1010" t="s">
        <v>81</v>
      </c>
      <c r="AR1010" t="s">
        <v>80</v>
      </c>
      <c r="AT1010" t="s">
        <v>80</v>
      </c>
      <c r="AW1010" t="s">
        <v>80</v>
      </c>
      <c r="AY1010" t="s">
        <v>1197</v>
      </c>
      <c r="AZ1010" t="s">
        <v>7481</v>
      </c>
      <c r="BA1010" t="s">
        <v>139</v>
      </c>
      <c r="BB1010">
        <v>28216</v>
      </c>
      <c r="BC1010" t="s">
        <v>77</v>
      </c>
    </row>
    <row r="1011" spans="1:55" x14ac:dyDescent="0.25">
      <c r="A1011" t="s">
        <v>796</v>
      </c>
      <c r="B1011" s="1">
        <v>43432</v>
      </c>
      <c r="C1011" t="s">
        <v>60</v>
      </c>
      <c r="D1011" s="2">
        <v>43407.000497685185</v>
      </c>
      <c r="E1011" t="s">
        <v>61</v>
      </c>
      <c r="F1011" s="1">
        <v>43497</v>
      </c>
      <c r="G1011" s="1">
        <v>43770</v>
      </c>
      <c r="H1011" t="s">
        <v>797</v>
      </c>
      <c r="J1011" t="s">
        <v>798</v>
      </c>
      <c r="L1011" t="s">
        <v>799</v>
      </c>
      <c r="M1011" t="s">
        <v>479</v>
      </c>
      <c r="N1011">
        <v>45241</v>
      </c>
      <c r="O1011" t="s">
        <v>68</v>
      </c>
      <c r="Q1011" t="s">
        <v>800</v>
      </c>
      <c r="R1011">
        <v>1013</v>
      </c>
      <c r="S1011" t="s">
        <v>71</v>
      </c>
      <c r="T1011" t="s">
        <v>801</v>
      </c>
      <c r="U1011" t="s">
        <v>802</v>
      </c>
      <c r="V1011" t="s">
        <v>803</v>
      </c>
      <c r="W1011" t="s">
        <v>753</v>
      </c>
      <c r="X1011" t="s">
        <v>804</v>
      </c>
      <c r="Y1011" t="str">
        <f t="shared" si="5"/>
        <v>37-3011</v>
      </c>
      <c r="Z1011" t="s">
        <v>454</v>
      </c>
      <c r="AA1011">
        <v>561730</v>
      </c>
      <c r="AB1011">
        <v>52</v>
      </c>
      <c r="AC1011">
        <v>52</v>
      </c>
      <c r="AD1011" t="s">
        <v>77</v>
      </c>
      <c r="AE1011" t="s">
        <v>78</v>
      </c>
      <c r="AF1011">
        <v>40</v>
      </c>
      <c r="AG1011" s="3">
        <v>0.29166666666666669</v>
      </c>
      <c r="AH1011" s="3">
        <v>0.64583333333333337</v>
      </c>
      <c r="AI1011" s="4">
        <v>13.91</v>
      </c>
      <c r="AJ1011">
        <v>20.87</v>
      </c>
      <c r="AL1011" t="s">
        <v>79</v>
      </c>
      <c r="AM1011" t="s">
        <v>80</v>
      </c>
      <c r="AO1011" t="s">
        <v>81</v>
      </c>
      <c r="AR1011" t="s">
        <v>80</v>
      </c>
      <c r="AT1011" t="s">
        <v>80</v>
      </c>
      <c r="AW1011" t="s">
        <v>80</v>
      </c>
      <c r="AY1011" t="s">
        <v>799</v>
      </c>
      <c r="AZ1011" t="s">
        <v>805</v>
      </c>
      <c r="BA1011" t="s">
        <v>479</v>
      </c>
      <c r="BB1011">
        <v>45241</v>
      </c>
      <c r="BC1011" t="s">
        <v>77</v>
      </c>
    </row>
    <row r="1012" spans="1:55" x14ac:dyDescent="0.25">
      <c r="A1012" t="s">
        <v>5138</v>
      </c>
      <c r="B1012" s="1">
        <v>43433</v>
      </c>
      <c r="C1012" t="s">
        <v>60</v>
      </c>
      <c r="D1012" s="2">
        <v>43407.449131944442</v>
      </c>
      <c r="E1012" t="s">
        <v>85</v>
      </c>
      <c r="H1012" t="s">
        <v>5139</v>
      </c>
      <c r="J1012" t="s">
        <v>5140</v>
      </c>
      <c r="K1012" t="s">
        <v>5141</v>
      </c>
      <c r="L1012" t="s">
        <v>3399</v>
      </c>
      <c r="M1012" t="s">
        <v>90</v>
      </c>
      <c r="N1012">
        <v>76208</v>
      </c>
      <c r="O1012" t="s">
        <v>68</v>
      </c>
      <c r="Q1012" t="s">
        <v>5142</v>
      </c>
      <c r="S1012" t="s">
        <v>71</v>
      </c>
      <c r="T1012" t="s">
        <v>663</v>
      </c>
      <c r="U1012" t="s">
        <v>1003</v>
      </c>
      <c r="V1012" t="s">
        <v>640</v>
      </c>
      <c r="W1012" t="s">
        <v>90</v>
      </c>
      <c r="X1012" t="s">
        <v>666</v>
      </c>
      <c r="Y1012" t="str">
        <f t="shared" si="5"/>
        <v>37-3011</v>
      </c>
      <c r="Z1012" t="s">
        <v>454</v>
      </c>
      <c r="AA1012">
        <v>111421</v>
      </c>
      <c r="AB1012">
        <v>32</v>
      </c>
      <c r="AD1012" t="s">
        <v>77</v>
      </c>
      <c r="AE1012" t="s">
        <v>96</v>
      </c>
      <c r="AF1012">
        <v>40</v>
      </c>
      <c r="AG1012" s="3">
        <v>0.33333333333333331</v>
      </c>
      <c r="AH1012" s="3">
        <v>0.66666666666666663</v>
      </c>
      <c r="AI1012" s="4">
        <v>13.94</v>
      </c>
      <c r="AJ1012">
        <v>20.91</v>
      </c>
      <c r="AK1012">
        <v>27</v>
      </c>
      <c r="AL1012" t="s">
        <v>79</v>
      </c>
      <c r="AM1012" t="s">
        <v>80</v>
      </c>
      <c r="AO1012" t="s">
        <v>81</v>
      </c>
      <c r="AR1012" t="s">
        <v>80</v>
      </c>
      <c r="AT1012" t="s">
        <v>80</v>
      </c>
      <c r="AW1012" t="s">
        <v>80</v>
      </c>
      <c r="AY1012" t="s">
        <v>3399</v>
      </c>
      <c r="AZ1012" t="s">
        <v>3399</v>
      </c>
      <c r="BA1012" t="s">
        <v>90</v>
      </c>
      <c r="BB1012">
        <v>76208</v>
      </c>
      <c r="BC1012" t="s">
        <v>77</v>
      </c>
    </row>
    <row r="1013" spans="1:55" x14ac:dyDescent="0.25">
      <c r="A1013" t="s">
        <v>4396</v>
      </c>
      <c r="B1013" s="1">
        <v>43431</v>
      </c>
      <c r="C1013" t="s">
        <v>60</v>
      </c>
      <c r="D1013" s="2">
        <v>43407.009953703702</v>
      </c>
      <c r="E1013" t="s">
        <v>61</v>
      </c>
      <c r="F1013" s="1">
        <v>43497</v>
      </c>
      <c r="G1013" s="1">
        <v>43784</v>
      </c>
      <c r="H1013" t="s">
        <v>4397</v>
      </c>
      <c r="J1013" t="s">
        <v>4398</v>
      </c>
      <c r="L1013" t="s">
        <v>4399</v>
      </c>
      <c r="M1013" t="s">
        <v>354</v>
      </c>
      <c r="N1013">
        <v>74074</v>
      </c>
      <c r="O1013" t="s">
        <v>68</v>
      </c>
      <c r="Q1013" t="s">
        <v>4400</v>
      </c>
      <c r="S1013" t="s">
        <v>71</v>
      </c>
      <c r="T1013" t="s">
        <v>914</v>
      </c>
      <c r="U1013" t="s">
        <v>915</v>
      </c>
      <c r="V1013" t="s">
        <v>252</v>
      </c>
      <c r="W1013" t="s">
        <v>253</v>
      </c>
      <c r="X1013" t="s">
        <v>2884</v>
      </c>
      <c r="Y1013" t="str">
        <f t="shared" si="5"/>
        <v>37-3011</v>
      </c>
      <c r="Z1013" t="s">
        <v>454</v>
      </c>
      <c r="AA1013">
        <v>561730</v>
      </c>
      <c r="AB1013">
        <v>5</v>
      </c>
      <c r="AC1013">
        <v>5</v>
      </c>
      <c r="AD1013" t="s">
        <v>77</v>
      </c>
      <c r="AE1013" t="s">
        <v>78</v>
      </c>
      <c r="AF1013">
        <v>40</v>
      </c>
      <c r="AG1013" s="3">
        <v>0.25</v>
      </c>
      <c r="AH1013" s="3">
        <v>0.70833333333333337</v>
      </c>
      <c r="AI1013" s="4">
        <v>11.9</v>
      </c>
      <c r="AJ1013">
        <v>17.850000000000001</v>
      </c>
      <c r="AK1013">
        <v>22.5</v>
      </c>
      <c r="AL1013" t="s">
        <v>79</v>
      </c>
      <c r="AM1013" t="s">
        <v>80</v>
      </c>
      <c r="AO1013" t="s">
        <v>81</v>
      </c>
      <c r="AR1013" t="s">
        <v>80</v>
      </c>
      <c r="AT1013" t="s">
        <v>80</v>
      </c>
      <c r="AW1013" t="s">
        <v>80</v>
      </c>
      <c r="AY1013" t="s">
        <v>4399</v>
      </c>
      <c r="AZ1013" t="s">
        <v>4401</v>
      </c>
      <c r="BA1013" t="s">
        <v>354</v>
      </c>
      <c r="BB1013">
        <v>74074</v>
      </c>
      <c r="BC1013" t="s">
        <v>77</v>
      </c>
    </row>
    <row r="1014" spans="1:55" x14ac:dyDescent="0.25">
      <c r="A1014" t="s">
        <v>1157</v>
      </c>
      <c r="B1014" s="1">
        <v>43461</v>
      </c>
      <c r="C1014" t="s">
        <v>60</v>
      </c>
      <c r="D1014" s="2">
        <v>43435.001331018517</v>
      </c>
      <c r="E1014" t="s">
        <v>85</v>
      </c>
      <c r="H1014" t="s">
        <v>1158</v>
      </c>
      <c r="I1014" t="s">
        <v>1159</v>
      </c>
      <c r="J1014" t="s">
        <v>1160</v>
      </c>
      <c r="L1014" t="s">
        <v>1161</v>
      </c>
      <c r="M1014" t="s">
        <v>240</v>
      </c>
      <c r="N1014">
        <v>30126</v>
      </c>
      <c r="O1014" t="s">
        <v>68</v>
      </c>
      <c r="Q1014" t="s">
        <v>1162</v>
      </c>
      <c r="S1014" t="s">
        <v>71</v>
      </c>
      <c r="T1014" t="s">
        <v>182</v>
      </c>
      <c r="U1014" t="s">
        <v>183</v>
      </c>
      <c r="V1014" t="s">
        <v>184</v>
      </c>
      <c r="W1014" t="s">
        <v>90</v>
      </c>
      <c r="X1014" t="s">
        <v>754</v>
      </c>
      <c r="Y1014" t="str">
        <f t="shared" si="5"/>
        <v>37-3011</v>
      </c>
      <c r="Z1014" t="s">
        <v>454</v>
      </c>
      <c r="AA1014">
        <v>561730</v>
      </c>
      <c r="AB1014">
        <v>20</v>
      </c>
      <c r="AD1014" t="s">
        <v>77</v>
      </c>
      <c r="AE1014" t="s">
        <v>96</v>
      </c>
      <c r="AF1014">
        <v>40</v>
      </c>
      <c r="AG1014" s="3">
        <v>0.25</v>
      </c>
      <c r="AH1014" s="3">
        <v>0.66666666666666663</v>
      </c>
      <c r="AI1014" s="4">
        <v>14.24</v>
      </c>
      <c r="AJ1014">
        <v>21.36</v>
      </c>
      <c r="AL1014" t="s">
        <v>79</v>
      </c>
      <c r="AM1014" t="s">
        <v>80</v>
      </c>
      <c r="AO1014" t="s">
        <v>81</v>
      </c>
      <c r="AR1014" t="s">
        <v>80</v>
      </c>
      <c r="AT1014" t="s">
        <v>80</v>
      </c>
      <c r="AW1014" t="s">
        <v>80</v>
      </c>
      <c r="AY1014" t="s">
        <v>1161</v>
      </c>
      <c r="AZ1014" t="s">
        <v>1163</v>
      </c>
      <c r="BA1014" t="s">
        <v>240</v>
      </c>
      <c r="BB1014">
        <v>30126</v>
      </c>
      <c r="BC1014" t="s">
        <v>77</v>
      </c>
    </row>
    <row r="1015" spans="1:55" x14ac:dyDescent="0.25">
      <c r="A1015" t="s">
        <v>3698</v>
      </c>
      <c r="B1015" s="1">
        <v>43444</v>
      </c>
      <c r="C1015" t="s">
        <v>60</v>
      </c>
      <c r="D1015" s="2">
        <v>43409.008298611108</v>
      </c>
      <c r="E1015" t="s">
        <v>61</v>
      </c>
      <c r="F1015" s="1">
        <v>43497</v>
      </c>
      <c r="G1015" s="1">
        <v>43799</v>
      </c>
      <c r="H1015" t="s">
        <v>3699</v>
      </c>
      <c r="I1015" t="s">
        <v>3700</v>
      </c>
      <c r="J1015" t="s">
        <v>3701</v>
      </c>
      <c r="L1015" t="s">
        <v>855</v>
      </c>
      <c r="M1015" t="s">
        <v>332</v>
      </c>
      <c r="N1015">
        <v>40502</v>
      </c>
      <c r="O1015" t="s">
        <v>68</v>
      </c>
      <c r="Q1015" t="s">
        <v>3702</v>
      </c>
      <c r="S1015" t="s">
        <v>71</v>
      </c>
      <c r="T1015" t="s">
        <v>857</v>
      </c>
      <c r="U1015" t="s">
        <v>858</v>
      </c>
      <c r="V1015" t="s">
        <v>859</v>
      </c>
      <c r="W1015" t="s">
        <v>332</v>
      </c>
      <c r="X1015" t="s">
        <v>2398</v>
      </c>
      <c r="Y1015" t="str">
        <f t="shared" si="5"/>
        <v>37-3011</v>
      </c>
      <c r="Z1015" t="s">
        <v>454</v>
      </c>
      <c r="AA1015">
        <v>561730</v>
      </c>
      <c r="AB1015">
        <v>6</v>
      </c>
      <c r="AC1015">
        <v>6</v>
      </c>
      <c r="AD1015" t="s">
        <v>77</v>
      </c>
      <c r="AE1015" t="s">
        <v>96</v>
      </c>
      <c r="AF1015">
        <v>35</v>
      </c>
      <c r="AG1015" s="3">
        <v>0.33333333333333331</v>
      </c>
      <c r="AH1015" s="3">
        <v>0.66666666666666663</v>
      </c>
      <c r="AI1015" s="4">
        <v>13.12</v>
      </c>
      <c r="AJ1015">
        <v>19.68</v>
      </c>
      <c r="AK1015">
        <v>19.68</v>
      </c>
      <c r="AL1015" t="s">
        <v>79</v>
      </c>
      <c r="AM1015" t="s">
        <v>80</v>
      </c>
      <c r="AO1015" t="s">
        <v>81</v>
      </c>
      <c r="AP1015" t="s">
        <v>104</v>
      </c>
      <c r="AQ1015" t="s">
        <v>104</v>
      </c>
      <c r="AR1015" t="s">
        <v>80</v>
      </c>
      <c r="AT1015" t="s">
        <v>80</v>
      </c>
      <c r="AW1015" t="s">
        <v>80</v>
      </c>
      <c r="AY1015" t="s">
        <v>855</v>
      </c>
      <c r="AZ1015" t="s">
        <v>861</v>
      </c>
      <c r="BA1015" t="s">
        <v>332</v>
      </c>
      <c r="BB1015">
        <v>40502</v>
      </c>
      <c r="BC1015" t="s">
        <v>77</v>
      </c>
    </row>
    <row r="1016" spans="1:55" x14ac:dyDescent="0.25">
      <c r="A1016" t="s">
        <v>7160</v>
      </c>
      <c r="B1016" s="1">
        <v>43433</v>
      </c>
      <c r="C1016" t="s">
        <v>60</v>
      </c>
      <c r="D1016" s="2">
        <v>43407.00545138889</v>
      </c>
      <c r="E1016" t="s">
        <v>61</v>
      </c>
      <c r="F1016" s="1">
        <v>43497</v>
      </c>
      <c r="G1016" s="1">
        <v>43799</v>
      </c>
      <c r="H1016" t="s">
        <v>7161</v>
      </c>
      <c r="J1016" t="s">
        <v>7162</v>
      </c>
      <c r="L1016" t="s">
        <v>339</v>
      </c>
      <c r="M1016" t="s">
        <v>99</v>
      </c>
      <c r="N1016">
        <v>70131</v>
      </c>
      <c r="O1016" t="s">
        <v>68</v>
      </c>
      <c r="Q1016" t="s">
        <v>7163</v>
      </c>
      <c r="S1016" t="s">
        <v>71</v>
      </c>
      <c r="T1016" t="s">
        <v>823</v>
      </c>
      <c r="U1016" t="s">
        <v>934</v>
      </c>
      <c r="V1016" t="s">
        <v>220</v>
      </c>
      <c r="W1016" t="s">
        <v>90</v>
      </c>
      <c r="X1016" t="s">
        <v>702</v>
      </c>
      <c r="Y1016" t="str">
        <f t="shared" si="5"/>
        <v>37-3011</v>
      </c>
      <c r="Z1016" t="s">
        <v>454</v>
      </c>
      <c r="AA1016">
        <v>561730</v>
      </c>
      <c r="AB1016">
        <v>10</v>
      </c>
      <c r="AC1016">
        <v>10</v>
      </c>
      <c r="AD1016" t="s">
        <v>77</v>
      </c>
      <c r="AE1016" t="s">
        <v>96</v>
      </c>
      <c r="AF1016">
        <v>40</v>
      </c>
      <c r="AG1016" s="3">
        <v>0.29166666666666669</v>
      </c>
      <c r="AH1016" s="3">
        <v>0.625</v>
      </c>
      <c r="AI1016" s="4">
        <v>11.93</v>
      </c>
      <c r="AJ1016">
        <v>17.899999999999999</v>
      </c>
      <c r="AL1016" t="s">
        <v>79</v>
      </c>
      <c r="AM1016" t="s">
        <v>80</v>
      </c>
      <c r="AO1016" t="s">
        <v>81</v>
      </c>
      <c r="AP1016" t="s">
        <v>69</v>
      </c>
      <c r="AQ1016" t="s">
        <v>69</v>
      </c>
      <c r="AR1016" t="s">
        <v>80</v>
      </c>
      <c r="AT1016" t="s">
        <v>80</v>
      </c>
      <c r="AW1016" t="s">
        <v>80</v>
      </c>
      <c r="AY1016" t="s">
        <v>339</v>
      </c>
      <c r="AZ1016" t="s">
        <v>340</v>
      </c>
      <c r="BA1016" t="s">
        <v>99</v>
      </c>
      <c r="BB1016">
        <v>70131</v>
      </c>
      <c r="BC1016" t="s">
        <v>83</v>
      </c>
    </row>
    <row r="1017" spans="1:55" x14ac:dyDescent="0.25">
      <c r="A1017" t="s">
        <v>7486</v>
      </c>
      <c r="B1017" s="1">
        <v>43438</v>
      </c>
      <c r="C1017" t="s">
        <v>60</v>
      </c>
      <c r="D1017" s="2">
        <v>43407.002581018518</v>
      </c>
      <c r="E1017" t="s">
        <v>61</v>
      </c>
      <c r="F1017" s="1">
        <v>43497</v>
      </c>
      <c r="G1017" s="1">
        <v>43799</v>
      </c>
      <c r="H1017" t="s">
        <v>7487</v>
      </c>
      <c r="J1017" t="s">
        <v>7488</v>
      </c>
      <c r="L1017" t="s">
        <v>3346</v>
      </c>
      <c r="M1017" t="s">
        <v>879</v>
      </c>
      <c r="N1017">
        <v>63385</v>
      </c>
      <c r="O1017" t="s">
        <v>68</v>
      </c>
      <c r="Q1017" t="s">
        <v>7489</v>
      </c>
      <c r="S1017" t="s">
        <v>71</v>
      </c>
      <c r="T1017" t="s">
        <v>823</v>
      </c>
      <c r="U1017" t="s">
        <v>762</v>
      </c>
      <c r="V1017" t="s">
        <v>220</v>
      </c>
      <c r="W1017" t="s">
        <v>90</v>
      </c>
      <c r="X1017" t="s">
        <v>754</v>
      </c>
      <c r="Y1017" t="str">
        <f t="shared" si="5"/>
        <v>37-3011</v>
      </c>
      <c r="Z1017" t="s">
        <v>454</v>
      </c>
      <c r="AA1017">
        <v>561730</v>
      </c>
      <c r="AB1017">
        <v>50</v>
      </c>
      <c r="AC1017">
        <v>50</v>
      </c>
      <c r="AD1017" t="s">
        <v>77</v>
      </c>
      <c r="AE1017" t="s">
        <v>78</v>
      </c>
      <c r="AF1017">
        <v>40</v>
      </c>
      <c r="AG1017" s="3">
        <v>0.29166666666666669</v>
      </c>
      <c r="AH1017" s="3">
        <v>0.66666666666666663</v>
      </c>
      <c r="AI1017" s="4">
        <v>14.52</v>
      </c>
      <c r="AJ1017">
        <v>21.78</v>
      </c>
      <c r="AK1017">
        <v>21.78</v>
      </c>
      <c r="AL1017" t="s">
        <v>79</v>
      </c>
      <c r="AM1017" t="s">
        <v>80</v>
      </c>
      <c r="AO1017" t="s">
        <v>81</v>
      </c>
      <c r="AR1017" t="s">
        <v>80</v>
      </c>
      <c r="AT1017" t="s">
        <v>80</v>
      </c>
      <c r="AW1017" t="s">
        <v>80</v>
      </c>
      <c r="AY1017" t="s">
        <v>3346</v>
      </c>
      <c r="AZ1017" t="s">
        <v>2465</v>
      </c>
      <c r="BA1017" t="s">
        <v>879</v>
      </c>
      <c r="BB1017">
        <v>63385</v>
      </c>
      <c r="BC1017" t="s">
        <v>77</v>
      </c>
    </row>
    <row r="1018" spans="1:55" x14ac:dyDescent="0.25">
      <c r="A1018" t="s">
        <v>5463</v>
      </c>
      <c r="B1018" s="1">
        <v>43432</v>
      </c>
      <c r="C1018" t="s">
        <v>60</v>
      </c>
      <c r="D1018" s="2">
        <v>43407.013865740744</v>
      </c>
      <c r="E1018" t="s">
        <v>61</v>
      </c>
      <c r="F1018" s="1">
        <v>43497</v>
      </c>
      <c r="G1018" s="1">
        <v>43799</v>
      </c>
      <c r="H1018" t="s">
        <v>5464</v>
      </c>
      <c r="J1018" t="s">
        <v>5465</v>
      </c>
      <c r="L1018" t="s">
        <v>5466</v>
      </c>
      <c r="M1018" t="s">
        <v>879</v>
      </c>
      <c r="N1018">
        <v>63301</v>
      </c>
      <c r="O1018" t="s">
        <v>68</v>
      </c>
      <c r="Q1018" t="s">
        <v>5467</v>
      </c>
      <c r="S1018" t="s">
        <v>71</v>
      </c>
      <c r="T1018" t="s">
        <v>823</v>
      </c>
      <c r="U1018" t="s">
        <v>762</v>
      </c>
      <c r="V1018" t="s">
        <v>220</v>
      </c>
      <c r="W1018" t="s">
        <v>90</v>
      </c>
      <c r="X1018" t="s">
        <v>754</v>
      </c>
      <c r="Y1018" t="str">
        <f t="shared" si="5"/>
        <v>37-3011</v>
      </c>
      <c r="Z1018" t="s">
        <v>454</v>
      </c>
      <c r="AA1018">
        <v>561730</v>
      </c>
      <c r="AB1018">
        <v>8</v>
      </c>
      <c r="AC1018">
        <v>8</v>
      </c>
      <c r="AD1018" t="s">
        <v>77</v>
      </c>
      <c r="AE1018" t="s">
        <v>78</v>
      </c>
      <c r="AF1018">
        <v>40</v>
      </c>
      <c r="AG1018" s="3">
        <v>0.29166666666666669</v>
      </c>
      <c r="AH1018" s="3">
        <v>0.66666666666666663</v>
      </c>
      <c r="AI1018" s="4">
        <v>14.52</v>
      </c>
      <c r="AJ1018">
        <v>21.78</v>
      </c>
      <c r="AK1018">
        <v>21.78</v>
      </c>
      <c r="AL1018" t="s">
        <v>79</v>
      </c>
      <c r="AM1018" t="s">
        <v>80</v>
      </c>
      <c r="AO1018" t="s">
        <v>81</v>
      </c>
      <c r="AR1018" t="s">
        <v>80</v>
      </c>
      <c r="AT1018" t="s">
        <v>80</v>
      </c>
      <c r="AW1018" t="s">
        <v>80</v>
      </c>
      <c r="AY1018" t="s">
        <v>5466</v>
      </c>
      <c r="AZ1018" t="s">
        <v>2465</v>
      </c>
      <c r="BA1018" t="s">
        <v>879</v>
      </c>
      <c r="BB1018">
        <v>63301</v>
      </c>
      <c r="BC1018" t="s">
        <v>77</v>
      </c>
    </row>
    <row r="1019" spans="1:55" x14ac:dyDescent="0.25">
      <c r="A1019" t="s">
        <v>2418</v>
      </c>
      <c r="B1019" s="1">
        <v>43441</v>
      </c>
      <c r="C1019" t="s">
        <v>60</v>
      </c>
      <c r="D1019" s="2">
        <v>43407.010416666664</v>
      </c>
      <c r="E1019" t="s">
        <v>757</v>
      </c>
      <c r="F1019" s="1">
        <v>43497</v>
      </c>
      <c r="G1019" s="1">
        <v>43799</v>
      </c>
      <c r="H1019" t="s">
        <v>2243</v>
      </c>
      <c r="J1019" t="s">
        <v>2419</v>
      </c>
      <c r="L1019" t="s">
        <v>1492</v>
      </c>
      <c r="M1019" t="s">
        <v>753</v>
      </c>
      <c r="N1019">
        <v>22406</v>
      </c>
      <c r="O1019" t="s">
        <v>68</v>
      </c>
      <c r="Q1019" t="s">
        <v>2420</v>
      </c>
      <c r="S1019" t="s">
        <v>71</v>
      </c>
      <c r="T1019" t="s">
        <v>823</v>
      </c>
      <c r="U1019" t="s">
        <v>934</v>
      </c>
      <c r="V1019" t="s">
        <v>220</v>
      </c>
      <c r="W1019" t="s">
        <v>90</v>
      </c>
      <c r="X1019" t="s">
        <v>754</v>
      </c>
      <c r="Y1019" t="str">
        <f t="shared" si="5"/>
        <v>37-3011</v>
      </c>
      <c r="Z1019" t="s">
        <v>454</v>
      </c>
      <c r="AA1019">
        <v>561730</v>
      </c>
      <c r="AB1019">
        <v>10</v>
      </c>
      <c r="AC1019">
        <v>10</v>
      </c>
      <c r="AD1019" t="s">
        <v>77</v>
      </c>
      <c r="AE1019" t="s">
        <v>78</v>
      </c>
      <c r="AF1019">
        <v>40</v>
      </c>
      <c r="AG1019" s="3">
        <v>0.27083333333333331</v>
      </c>
      <c r="AH1019" s="3">
        <v>0.64583333333333337</v>
      </c>
      <c r="AI1019" s="4">
        <v>15.39</v>
      </c>
      <c r="AJ1019">
        <v>23.09</v>
      </c>
      <c r="AK1019">
        <v>0</v>
      </c>
      <c r="AL1019" t="s">
        <v>79</v>
      </c>
      <c r="AM1019" t="s">
        <v>80</v>
      </c>
      <c r="AO1019" t="s">
        <v>81</v>
      </c>
      <c r="AR1019" t="s">
        <v>80</v>
      </c>
      <c r="AT1019" t="s">
        <v>80</v>
      </c>
      <c r="AW1019" t="s">
        <v>80</v>
      </c>
      <c r="AY1019" t="s">
        <v>1492</v>
      </c>
      <c r="AZ1019" t="s">
        <v>2421</v>
      </c>
      <c r="BA1019" t="s">
        <v>753</v>
      </c>
      <c r="BB1019">
        <v>22406</v>
      </c>
      <c r="BC1019" t="s">
        <v>77</v>
      </c>
    </row>
    <row r="1020" spans="1:55" x14ac:dyDescent="0.25">
      <c r="A1020" t="s">
        <v>5642</v>
      </c>
      <c r="B1020" s="1">
        <v>43438</v>
      </c>
      <c r="C1020" t="s">
        <v>60</v>
      </c>
      <c r="D1020" s="2">
        <v>43407.010972222219</v>
      </c>
      <c r="E1020" t="s">
        <v>61</v>
      </c>
      <c r="F1020" s="1">
        <v>43497</v>
      </c>
      <c r="G1020" s="1">
        <v>43798</v>
      </c>
      <c r="H1020" t="s">
        <v>5643</v>
      </c>
      <c r="J1020" t="s">
        <v>5644</v>
      </c>
      <c r="L1020" t="s">
        <v>5645</v>
      </c>
      <c r="M1020" t="s">
        <v>90</v>
      </c>
      <c r="N1020">
        <v>79602</v>
      </c>
      <c r="O1020" t="s">
        <v>68</v>
      </c>
      <c r="Q1020" t="s">
        <v>5646</v>
      </c>
      <c r="S1020" t="s">
        <v>71</v>
      </c>
      <c r="T1020" t="s">
        <v>1251</v>
      </c>
      <c r="U1020" t="s">
        <v>817</v>
      </c>
      <c r="V1020" t="s">
        <v>640</v>
      </c>
      <c r="W1020" t="s">
        <v>90</v>
      </c>
      <c r="X1020" t="s">
        <v>754</v>
      </c>
      <c r="Y1020" t="str">
        <f t="shared" si="5"/>
        <v>37-3011</v>
      </c>
      <c r="Z1020" t="s">
        <v>454</v>
      </c>
      <c r="AA1020">
        <v>561730</v>
      </c>
      <c r="AB1020">
        <v>50</v>
      </c>
      <c r="AC1020">
        <v>50</v>
      </c>
      <c r="AD1020" t="s">
        <v>77</v>
      </c>
      <c r="AE1020" t="s">
        <v>96</v>
      </c>
      <c r="AF1020">
        <v>40</v>
      </c>
      <c r="AG1020" s="3">
        <v>0.33333333333333331</v>
      </c>
      <c r="AH1020" s="3">
        <v>0.70833333333333337</v>
      </c>
      <c r="AI1020" s="4">
        <v>10.75</v>
      </c>
      <c r="AJ1020">
        <v>16.13</v>
      </c>
      <c r="AL1020" t="s">
        <v>79</v>
      </c>
      <c r="AM1020" t="s">
        <v>80</v>
      </c>
      <c r="AO1020" t="s">
        <v>81</v>
      </c>
      <c r="AR1020" t="s">
        <v>80</v>
      </c>
      <c r="AT1020" t="s">
        <v>80</v>
      </c>
      <c r="AW1020" t="s">
        <v>71</v>
      </c>
      <c r="AX1020">
        <v>1</v>
      </c>
      <c r="AY1020" t="s">
        <v>5645</v>
      </c>
      <c r="AZ1020" t="s">
        <v>5647</v>
      </c>
      <c r="BA1020" t="s">
        <v>90</v>
      </c>
      <c r="BB1020">
        <v>79602</v>
      </c>
      <c r="BC1020" t="s">
        <v>77</v>
      </c>
    </row>
    <row r="1021" spans="1:55" x14ac:dyDescent="0.25">
      <c r="A1021" t="s">
        <v>5476</v>
      </c>
      <c r="B1021" s="1">
        <v>43433</v>
      </c>
      <c r="C1021" t="s">
        <v>60</v>
      </c>
      <c r="D1021" s="2">
        <v>43407.008148148147</v>
      </c>
      <c r="E1021" t="s">
        <v>61</v>
      </c>
      <c r="F1021" s="1">
        <v>43497</v>
      </c>
      <c r="G1021" s="1">
        <v>43799</v>
      </c>
      <c r="H1021" t="s">
        <v>2243</v>
      </c>
      <c r="J1021" t="s">
        <v>5477</v>
      </c>
      <c r="L1021" t="s">
        <v>5478</v>
      </c>
      <c r="M1021" t="s">
        <v>180</v>
      </c>
      <c r="N1021">
        <v>17055</v>
      </c>
      <c r="O1021" t="s">
        <v>68</v>
      </c>
      <c r="Q1021" t="s">
        <v>5479</v>
      </c>
      <c r="S1021" t="s">
        <v>71</v>
      </c>
      <c r="T1021" t="s">
        <v>823</v>
      </c>
      <c r="U1021" t="s">
        <v>762</v>
      </c>
      <c r="V1021" t="s">
        <v>220</v>
      </c>
      <c r="W1021" t="s">
        <v>90</v>
      </c>
      <c r="X1021" t="s">
        <v>754</v>
      </c>
      <c r="Y1021" t="str">
        <f t="shared" si="5"/>
        <v>37-3011</v>
      </c>
      <c r="Z1021" t="s">
        <v>454</v>
      </c>
      <c r="AA1021">
        <v>561730</v>
      </c>
      <c r="AB1021">
        <v>10</v>
      </c>
      <c r="AC1021">
        <v>10</v>
      </c>
      <c r="AD1021" t="s">
        <v>77</v>
      </c>
      <c r="AE1021" t="s">
        <v>78</v>
      </c>
      <c r="AF1021">
        <v>40</v>
      </c>
      <c r="AG1021" s="3">
        <v>0.27083333333333331</v>
      </c>
      <c r="AH1021" s="3">
        <v>0.64583333333333337</v>
      </c>
      <c r="AI1021" s="4">
        <v>14.68</v>
      </c>
      <c r="AJ1021">
        <v>22.02</v>
      </c>
      <c r="AK1021">
        <v>22.02</v>
      </c>
      <c r="AL1021" t="s">
        <v>79</v>
      </c>
      <c r="AM1021" t="s">
        <v>80</v>
      </c>
      <c r="AO1021" t="s">
        <v>81</v>
      </c>
      <c r="AR1021" t="s">
        <v>80</v>
      </c>
      <c r="AT1021" t="s">
        <v>80</v>
      </c>
      <c r="AW1021" t="s">
        <v>80</v>
      </c>
      <c r="AY1021" t="s">
        <v>5478</v>
      </c>
      <c r="AZ1021" t="s">
        <v>5480</v>
      </c>
      <c r="BA1021" t="s">
        <v>180</v>
      </c>
      <c r="BB1021">
        <v>17055</v>
      </c>
      <c r="BC1021" t="s">
        <v>77</v>
      </c>
    </row>
    <row r="1022" spans="1:55" x14ac:dyDescent="0.25">
      <c r="A1022" t="s">
        <v>5172</v>
      </c>
      <c r="B1022" s="1">
        <v>43420</v>
      </c>
      <c r="C1022" t="s">
        <v>60</v>
      </c>
      <c r="D1022" s="2">
        <v>43406.130057870374</v>
      </c>
      <c r="E1022" t="s">
        <v>85</v>
      </c>
      <c r="H1022" t="s">
        <v>5173</v>
      </c>
      <c r="J1022" t="s">
        <v>5174</v>
      </c>
      <c r="L1022" t="s">
        <v>5175</v>
      </c>
      <c r="M1022" t="s">
        <v>1055</v>
      </c>
      <c r="N1022">
        <v>47006</v>
      </c>
      <c r="O1022" t="s">
        <v>68</v>
      </c>
      <c r="Q1022" t="s">
        <v>5176</v>
      </c>
      <c r="S1022" t="s">
        <v>80</v>
      </c>
      <c r="U1022" t="s">
        <v>108</v>
      </c>
      <c r="X1022" t="s">
        <v>666</v>
      </c>
      <c r="Y1022" t="str">
        <f t="shared" si="5"/>
        <v>37-3011</v>
      </c>
      <c r="Z1022" t="s">
        <v>454</v>
      </c>
      <c r="AA1022">
        <v>23899</v>
      </c>
      <c r="AB1022">
        <v>30</v>
      </c>
      <c r="AD1022" t="s">
        <v>77</v>
      </c>
      <c r="AE1022" t="s">
        <v>78</v>
      </c>
      <c r="AF1022">
        <v>40</v>
      </c>
      <c r="AG1022" s="3">
        <v>0.29166666666666669</v>
      </c>
      <c r="AH1022" s="3">
        <v>0.75</v>
      </c>
      <c r="AI1022" s="4">
        <v>12.2</v>
      </c>
      <c r="AJ1022">
        <v>18.3</v>
      </c>
      <c r="AL1022" t="s">
        <v>79</v>
      </c>
      <c r="AM1022" t="s">
        <v>80</v>
      </c>
      <c r="AO1022" t="s">
        <v>81</v>
      </c>
      <c r="AR1022" t="s">
        <v>80</v>
      </c>
      <c r="AT1022" t="s">
        <v>80</v>
      </c>
      <c r="AW1022" t="s">
        <v>80</v>
      </c>
      <c r="AY1022" t="s">
        <v>5177</v>
      </c>
      <c r="AZ1022" t="s">
        <v>1144</v>
      </c>
      <c r="BA1022" t="s">
        <v>1055</v>
      </c>
      <c r="BB1022">
        <v>47006</v>
      </c>
      <c r="BC1022" t="s">
        <v>77</v>
      </c>
    </row>
    <row r="1023" spans="1:55" x14ac:dyDescent="0.25">
      <c r="A1023" t="s">
        <v>5860</v>
      </c>
      <c r="B1023" s="1">
        <v>43455</v>
      </c>
      <c r="C1023" t="s">
        <v>60</v>
      </c>
      <c r="D1023" s="2">
        <v>43418.488125000003</v>
      </c>
      <c r="E1023" t="s">
        <v>61</v>
      </c>
      <c r="F1023" s="1">
        <v>43508</v>
      </c>
      <c r="G1023" s="1">
        <v>43811</v>
      </c>
      <c r="H1023" t="s">
        <v>5861</v>
      </c>
      <c r="J1023" t="s">
        <v>5862</v>
      </c>
      <c r="K1023" t="s">
        <v>5863</v>
      </c>
      <c r="L1023" t="s">
        <v>5864</v>
      </c>
      <c r="M1023" t="s">
        <v>753</v>
      </c>
      <c r="N1023">
        <v>23324</v>
      </c>
      <c r="O1023" t="s">
        <v>68</v>
      </c>
      <c r="Q1023" t="s">
        <v>5865</v>
      </c>
      <c r="S1023" t="s">
        <v>71</v>
      </c>
      <c r="T1023" t="s">
        <v>801</v>
      </c>
      <c r="U1023" t="s">
        <v>1057</v>
      </c>
      <c r="V1023" t="s">
        <v>906</v>
      </c>
      <c r="W1023" t="s">
        <v>753</v>
      </c>
      <c r="X1023" t="s">
        <v>754</v>
      </c>
      <c r="Y1023" t="str">
        <f t="shared" si="5"/>
        <v>37-3011</v>
      </c>
      <c r="Z1023" t="s">
        <v>454</v>
      </c>
      <c r="AA1023">
        <v>561730</v>
      </c>
      <c r="AB1023">
        <v>15</v>
      </c>
      <c r="AC1023">
        <v>15</v>
      </c>
      <c r="AD1023" t="s">
        <v>77</v>
      </c>
      <c r="AE1023" t="s">
        <v>78</v>
      </c>
      <c r="AF1023">
        <v>40</v>
      </c>
      <c r="AG1023" s="3">
        <v>0.29166666666666669</v>
      </c>
      <c r="AH1023" s="3">
        <v>0.64583333333333337</v>
      </c>
      <c r="AI1023" s="4">
        <v>12.46</v>
      </c>
      <c r="AJ1023">
        <v>18.690000000000001</v>
      </c>
      <c r="AL1023" t="s">
        <v>79</v>
      </c>
      <c r="AM1023" t="s">
        <v>80</v>
      </c>
      <c r="AO1023" t="s">
        <v>81</v>
      </c>
      <c r="AR1023" t="s">
        <v>80</v>
      </c>
      <c r="AT1023" t="s">
        <v>80</v>
      </c>
      <c r="AW1023" t="s">
        <v>80</v>
      </c>
      <c r="AY1023" t="s">
        <v>5864</v>
      </c>
      <c r="AZ1023" t="s">
        <v>5864</v>
      </c>
      <c r="BA1023" t="s">
        <v>753</v>
      </c>
      <c r="BB1023">
        <v>23324</v>
      </c>
      <c r="BC1023" t="s">
        <v>77</v>
      </c>
    </row>
    <row r="1024" spans="1:55" x14ac:dyDescent="0.25">
      <c r="A1024" t="s">
        <v>818</v>
      </c>
      <c r="B1024" s="1">
        <v>43432</v>
      </c>
      <c r="C1024" t="s">
        <v>60</v>
      </c>
      <c r="D1024" s="2">
        <v>43407.013171296298</v>
      </c>
      <c r="E1024" t="s">
        <v>61</v>
      </c>
      <c r="F1024" s="1">
        <v>43497</v>
      </c>
      <c r="G1024" s="1">
        <v>43799</v>
      </c>
      <c r="H1024" t="s">
        <v>819</v>
      </c>
      <c r="J1024" t="s">
        <v>820</v>
      </c>
      <c r="L1024" t="s">
        <v>821</v>
      </c>
      <c r="M1024" t="s">
        <v>99</v>
      </c>
      <c r="N1024">
        <v>70663</v>
      </c>
      <c r="O1024" t="s">
        <v>68</v>
      </c>
      <c r="Q1024" t="s">
        <v>822</v>
      </c>
      <c r="S1024" t="s">
        <v>71</v>
      </c>
      <c r="T1024" t="s">
        <v>823</v>
      </c>
      <c r="U1024" t="s">
        <v>762</v>
      </c>
      <c r="V1024" t="s">
        <v>220</v>
      </c>
      <c r="W1024" t="s">
        <v>90</v>
      </c>
      <c r="X1024" t="s">
        <v>754</v>
      </c>
      <c r="Y1024" t="str">
        <f t="shared" si="5"/>
        <v>37-3011</v>
      </c>
      <c r="Z1024" t="s">
        <v>454</v>
      </c>
      <c r="AA1024">
        <v>561730</v>
      </c>
      <c r="AB1024">
        <v>11</v>
      </c>
      <c r="AC1024">
        <v>11</v>
      </c>
      <c r="AD1024" t="s">
        <v>77</v>
      </c>
      <c r="AE1024" t="s">
        <v>96</v>
      </c>
      <c r="AF1024">
        <v>40</v>
      </c>
      <c r="AG1024" s="3">
        <v>0.29166666666666669</v>
      </c>
      <c r="AH1024" s="3">
        <v>0.66666666666666663</v>
      </c>
      <c r="AI1024" s="4">
        <v>13.96</v>
      </c>
      <c r="AJ1024">
        <v>20.94</v>
      </c>
      <c r="AK1024">
        <v>20.94</v>
      </c>
      <c r="AL1024" t="s">
        <v>79</v>
      </c>
      <c r="AM1024" t="s">
        <v>80</v>
      </c>
      <c r="AO1024" t="s">
        <v>81</v>
      </c>
      <c r="AR1024" t="s">
        <v>80</v>
      </c>
      <c r="AT1024" t="s">
        <v>80</v>
      </c>
      <c r="AW1024" t="s">
        <v>80</v>
      </c>
      <c r="AY1024" t="s">
        <v>821</v>
      </c>
      <c r="AZ1024" t="s">
        <v>824</v>
      </c>
      <c r="BA1024" t="s">
        <v>99</v>
      </c>
      <c r="BB1024">
        <v>70663</v>
      </c>
      <c r="BC1024" t="s">
        <v>77</v>
      </c>
    </row>
    <row r="1025" spans="1:55" x14ac:dyDescent="0.25">
      <c r="A1025" t="s">
        <v>7969</v>
      </c>
      <c r="B1025" s="1">
        <v>43434</v>
      </c>
      <c r="C1025" t="s">
        <v>60</v>
      </c>
      <c r="D1025" s="2">
        <v>43407.008981481478</v>
      </c>
      <c r="E1025" t="s">
        <v>61</v>
      </c>
      <c r="F1025" s="1">
        <v>43497</v>
      </c>
      <c r="G1025" s="1">
        <v>43770</v>
      </c>
      <c r="H1025" t="s">
        <v>7970</v>
      </c>
      <c r="I1025" t="s">
        <v>7971</v>
      </c>
      <c r="J1025" t="s">
        <v>7972</v>
      </c>
      <c r="L1025" t="s">
        <v>2310</v>
      </c>
      <c r="M1025" t="s">
        <v>90</v>
      </c>
      <c r="N1025">
        <v>75098</v>
      </c>
      <c r="O1025" t="s">
        <v>68</v>
      </c>
      <c r="Q1025" t="s">
        <v>7973</v>
      </c>
      <c r="S1025" t="s">
        <v>71</v>
      </c>
      <c r="T1025" t="s">
        <v>663</v>
      </c>
      <c r="U1025" t="s">
        <v>1003</v>
      </c>
      <c r="V1025" t="s">
        <v>640</v>
      </c>
      <c r="W1025" t="s">
        <v>90</v>
      </c>
      <c r="X1025" t="s">
        <v>754</v>
      </c>
      <c r="Y1025" t="str">
        <f t="shared" si="5"/>
        <v>37-3011</v>
      </c>
      <c r="Z1025" t="s">
        <v>454</v>
      </c>
      <c r="AA1025">
        <v>561730</v>
      </c>
      <c r="AB1025">
        <v>12</v>
      </c>
      <c r="AC1025">
        <v>12</v>
      </c>
      <c r="AD1025" t="s">
        <v>77</v>
      </c>
      <c r="AE1025" t="s">
        <v>96</v>
      </c>
      <c r="AF1025">
        <v>40</v>
      </c>
      <c r="AG1025" s="3">
        <v>0.25</v>
      </c>
      <c r="AH1025" s="3">
        <v>0.75</v>
      </c>
      <c r="AI1025" s="4">
        <v>13.94</v>
      </c>
      <c r="AJ1025">
        <v>20.91</v>
      </c>
      <c r="AL1025" t="s">
        <v>79</v>
      </c>
      <c r="AM1025" t="s">
        <v>80</v>
      </c>
      <c r="AO1025" t="s">
        <v>81</v>
      </c>
      <c r="AR1025" t="s">
        <v>80</v>
      </c>
      <c r="AT1025" t="s">
        <v>80</v>
      </c>
      <c r="AW1025" t="s">
        <v>71</v>
      </c>
      <c r="AX1025">
        <v>3</v>
      </c>
      <c r="AY1025" t="s">
        <v>2310</v>
      </c>
      <c r="AZ1025" t="s">
        <v>1177</v>
      </c>
      <c r="BA1025" t="s">
        <v>90</v>
      </c>
      <c r="BB1025">
        <v>75098</v>
      </c>
      <c r="BC1025" t="s">
        <v>77</v>
      </c>
    </row>
    <row r="1026" spans="1:55" x14ac:dyDescent="0.25">
      <c r="A1026" t="s">
        <v>6375</v>
      </c>
      <c r="B1026" s="1">
        <v>43433</v>
      </c>
      <c r="C1026" t="s">
        <v>60</v>
      </c>
      <c r="D1026" s="2">
        <v>43407.002615740741</v>
      </c>
      <c r="E1026" t="s">
        <v>61</v>
      </c>
      <c r="F1026" s="1">
        <v>43497</v>
      </c>
      <c r="G1026" s="1">
        <v>43770</v>
      </c>
      <c r="H1026" t="s">
        <v>6376</v>
      </c>
      <c r="J1026" t="s">
        <v>798</v>
      </c>
      <c r="L1026" t="s">
        <v>799</v>
      </c>
      <c r="M1026" t="s">
        <v>479</v>
      </c>
      <c r="N1026">
        <v>45241</v>
      </c>
      <c r="O1026" t="s">
        <v>68</v>
      </c>
      <c r="Q1026" t="s">
        <v>800</v>
      </c>
      <c r="R1026">
        <v>1013</v>
      </c>
      <c r="S1026" t="s">
        <v>71</v>
      </c>
      <c r="T1026" t="s">
        <v>801</v>
      </c>
      <c r="U1026" t="s">
        <v>2416</v>
      </c>
      <c r="V1026" t="s">
        <v>803</v>
      </c>
      <c r="W1026" t="s">
        <v>753</v>
      </c>
      <c r="X1026" t="s">
        <v>804</v>
      </c>
      <c r="Y1026" t="str">
        <f t="shared" si="5"/>
        <v>37-3011</v>
      </c>
      <c r="Z1026" t="s">
        <v>454</v>
      </c>
      <c r="AA1026">
        <v>561730</v>
      </c>
      <c r="AB1026">
        <v>8</v>
      </c>
      <c r="AC1026">
        <v>8</v>
      </c>
      <c r="AD1026" t="s">
        <v>77</v>
      </c>
      <c r="AE1026" t="s">
        <v>78</v>
      </c>
      <c r="AF1026">
        <v>40</v>
      </c>
      <c r="AG1026" s="3">
        <v>0.29166666666666669</v>
      </c>
      <c r="AH1026" s="3">
        <v>0.64583333333333337</v>
      </c>
      <c r="AI1026" s="4">
        <v>13.53</v>
      </c>
      <c r="AJ1026">
        <v>20.3</v>
      </c>
      <c r="AL1026" t="s">
        <v>79</v>
      </c>
      <c r="AM1026" t="s">
        <v>80</v>
      </c>
      <c r="AO1026" t="s">
        <v>81</v>
      </c>
      <c r="AR1026" t="s">
        <v>80</v>
      </c>
      <c r="AT1026" t="s">
        <v>80</v>
      </c>
      <c r="AW1026" t="s">
        <v>80</v>
      </c>
      <c r="AY1026" t="s">
        <v>1451</v>
      </c>
      <c r="AZ1026" t="s">
        <v>187</v>
      </c>
      <c r="BA1026" t="s">
        <v>479</v>
      </c>
      <c r="BB1026">
        <v>45439</v>
      </c>
      <c r="BC1026" t="s">
        <v>77</v>
      </c>
    </row>
    <row r="1027" spans="1:55" x14ac:dyDescent="0.25">
      <c r="A1027" t="s">
        <v>3415</v>
      </c>
      <c r="B1027" s="1">
        <v>43433</v>
      </c>
      <c r="C1027" t="s">
        <v>60</v>
      </c>
      <c r="D1027" s="2">
        <v>43407.01766203704</v>
      </c>
      <c r="E1027" t="s">
        <v>61</v>
      </c>
      <c r="F1027" s="1">
        <v>43497</v>
      </c>
      <c r="G1027" s="1">
        <v>43799</v>
      </c>
      <c r="H1027" t="s">
        <v>3416</v>
      </c>
      <c r="J1027" t="s">
        <v>3417</v>
      </c>
      <c r="L1027" t="s">
        <v>1739</v>
      </c>
      <c r="M1027" t="s">
        <v>753</v>
      </c>
      <c r="N1027">
        <v>20155</v>
      </c>
      <c r="O1027" t="s">
        <v>68</v>
      </c>
      <c r="Q1027" t="s">
        <v>3418</v>
      </c>
      <c r="S1027" t="s">
        <v>71</v>
      </c>
      <c r="T1027" t="s">
        <v>823</v>
      </c>
      <c r="U1027" t="s">
        <v>934</v>
      </c>
      <c r="V1027" t="s">
        <v>220</v>
      </c>
      <c r="W1027" t="s">
        <v>90</v>
      </c>
      <c r="X1027" t="s">
        <v>754</v>
      </c>
      <c r="Y1027" t="str">
        <f t="shared" si="5"/>
        <v>37-3011</v>
      </c>
      <c r="Z1027" t="s">
        <v>454</v>
      </c>
      <c r="AA1027">
        <v>561730</v>
      </c>
      <c r="AB1027">
        <v>49</v>
      </c>
      <c r="AC1027">
        <v>49</v>
      </c>
      <c r="AD1027" t="s">
        <v>77</v>
      </c>
      <c r="AE1027" t="s">
        <v>78</v>
      </c>
      <c r="AF1027">
        <v>40</v>
      </c>
      <c r="AG1027" s="3">
        <v>0.27083333333333331</v>
      </c>
      <c r="AH1027" s="3">
        <v>0.64583333333333337</v>
      </c>
      <c r="AI1027" s="4">
        <v>15.39</v>
      </c>
      <c r="AJ1027">
        <v>23.09</v>
      </c>
      <c r="AL1027" t="s">
        <v>79</v>
      </c>
      <c r="AM1027" t="s">
        <v>80</v>
      </c>
      <c r="AO1027" t="s">
        <v>81</v>
      </c>
      <c r="AR1027" t="s">
        <v>80</v>
      </c>
      <c r="AT1027" t="s">
        <v>80</v>
      </c>
      <c r="AW1027" t="s">
        <v>80</v>
      </c>
      <c r="AY1027" t="s">
        <v>1739</v>
      </c>
      <c r="AZ1027" t="s">
        <v>3419</v>
      </c>
      <c r="BA1027" t="s">
        <v>753</v>
      </c>
      <c r="BB1027">
        <v>20155</v>
      </c>
      <c r="BC1027" t="s">
        <v>77</v>
      </c>
    </row>
    <row r="1028" spans="1:55" x14ac:dyDescent="0.25">
      <c r="A1028" t="s">
        <v>5043</v>
      </c>
      <c r="B1028" s="1">
        <v>43411</v>
      </c>
      <c r="C1028" t="s">
        <v>60</v>
      </c>
      <c r="D1028" s="2">
        <v>43405.560081018521</v>
      </c>
      <c r="E1028" t="s">
        <v>350</v>
      </c>
      <c r="H1028" t="s">
        <v>3973</v>
      </c>
      <c r="I1028" t="s">
        <v>3974</v>
      </c>
      <c r="J1028" t="s">
        <v>3975</v>
      </c>
      <c r="L1028" t="s">
        <v>3976</v>
      </c>
      <c r="M1028" t="s">
        <v>409</v>
      </c>
      <c r="N1028">
        <v>35215</v>
      </c>
      <c r="O1028" t="s">
        <v>68</v>
      </c>
      <c r="Q1028" t="s">
        <v>3977</v>
      </c>
      <c r="S1028" t="s">
        <v>80</v>
      </c>
      <c r="U1028" t="s">
        <v>108</v>
      </c>
      <c r="Y1028" t="str">
        <f>""</f>
        <v/>
      </c>
      <c r="AA1028">
        <v>236118</v>
      </c>
      <c r="AD1028" t="s">
        <v>83</v>
      </c>
      <c r="AF1028">
        <v>40</v>
      </c>
      <c r="AG1028" s="3">
        <v>0.375</v>
      </c>
      <c r="AH1028" s="3">
        <v>0.70833333333333337</v>
      </c>
      <c r="AI1028" s="5">
        <v>10</v>
      </c>
      <c r="AJ1028">
        <v>15</v>
      </c>
      <c r="AM1028" t="s">
        <v>80</v>
      </c>
      <c r="AO1028" t="s">
        <v>81</v>
      </c>
      <c r="AR1028" t="s">
        <v>80</v>
      </c>
      <c r="AT1028" t="s">
        <v>80</v>
      </c>
      <c r="AW1028" t="s">
        <v>80</v>
      </c>
      <c r="AY1028" t="s">
        <v>3976</v>
      </c>
      <c r="BA1028" t="s">
        <v>409</v>
      </c>
      <c r="BB1028">
        <v>35215</v>
      </c>
      <c r="BC1028" t="s">
        <v>83</v>
      </c>
    </row>
    <row r="1029" spans="1:55" x14ac:dyDescent="0.25">
      <c r="A1029" t="s">
        <v>4670</v>
      </c>
      <c r="B1029" s="1">
        <v>43438</v>
      </c>
      <c r="C1029" t="s">
        <v>60</v>
      </c>
      <c r="D1029" s="2">
        <v>43407.001689814817</v>
      </c>
      <c r="E1029" t="s">
        <v>61</v>
      </c>
      <c r="F1029" s="1">
        <v>43497</v>
      </c>
      <c r="G1029" s="1">
        <v>43769</v>
      </c>
      <c r="H1029" t="s">
        <v>4671</v>
      </c>
      <c r="J1029" t="s">
        <v>4672</v>
      </c>
      <c r="L1029" t="s">
        <v>4673</v>
      </c>
      <c r="M1029" t="s">
        <v>99</v>
      </c>
      <c r="N1029">
        <v>70769</v>
      </c>
      <c r="O1029" t="s">
        <v>68</v>
      </c>
      <c r="Q1029" t="s">
        <v>4674</v>
      </c>
      <c r="S1029" t="s">
        <v>71</v>
      </c>
      <c r="T1029" t="s">
        <v>889</v>
      </c>
      <c r="U1029" t="s">
        <v>890</v>
      </c>
      <c r="V1029" t="s">
        <v>184</v>
      </c>
      <c r="W1029" t="s">
        <v>90</v>
      </c>
      <c r="X1029" t="s">
        <v>1343</v>
      </c>
      <c r="Y1029" t="str">
        <f>"47-3016"</f>
        <v>47-3016</v>
      </c>
      <c r="Z1029" t="s">
        <v>1344</v>
      </c>
      <c r="AA1029">
        <v>236115</v>
      </c>
      <c r="AB1029">
        <v>10</v>
      </c>
      <c r="AC1029">
        <v>10</v>
      </c>
      <c r="AD1029" t="s">
        <v>77</v>
      </c>
      <c r="AE1029" t="s">
        <v>96</v>
      </c>
      <c r="AF1029">
        <v>40</v>
      </c>
      <c r="AG1029" s="3">
        <v>0.25</v>
      </c>
      <c r="AH1029" s="3">
        <v>0.625</v>
      </c>
      <c r="AI1029" s="4">
        <v>12.49</v>
      </c>
      <c r="AJ1029">
        <v>18.739999999999998</v>
      </c>
      <c r="AK1029">
        <v>21.32</v>
      </c>
      <c r="AL1029" t="s">
        <v>79</v>
      </c>
      <c r="AM1029" t="s">
        <v>80</v>
      </c>
      <c r="AO1029" t="s">
        <v>81</v>
      </c>
      <c r="AR1029" t="s">
        <v>80</v>
      </c>
      <c r="AT1029" t="s">
        <v>80</v>
      </c>
      <c r="AW1029" t="s">
        <v>80</v>
      </c>
      <c r="AY1029" t="s">
        <v>4673</v>
      </c>
      <c r="AZ1029" t="s">
        <v>3374</v>
      </c>
      <c r="BA1029" t="s">
        <v>99</v>
      </c>
      <c r="BB1029">
        <v>70769</v>
      </c>
      <c r="BC1029" t="s">
        <v>77</v>
      </c>
    </row>
    <row r="1030" spans="1:55" x14ac:dyDescent="0.25">
      <c r="A1030" t="s">
        <v>7276</v>
      </c>
      <c r="B1030" s="1">
        <v>43437</v>
      </c>
      <c r="C1030" t="s">
        <v>60</v>
      </c>
      <c r="D1030" s="2">
        <v>43407.012384259258</v>
      </c>
      <c r="E1030" t="s">
        <v>61</v>
      </c>
      <c r="F1030" s="1">
        <v>43497</v>
      </c>
      <c r="G1030" s="1">
        <v>43799</v>
      </c>
      <c r="H1030" t="s">
        <v>7277</v>
      </c>
      <c r="J1030" t="s">
        <v>7278</v>
      </c>
      <c r="L1030" t="s">
        <v>2562</v>
      </c>
      <c r="M1030" t="s">
        <v>99</v>
      </c>
      <c r="N1030">
        <v>70726</v>
      </c>
      <c r="O1030" t="s">
        <v>68</v>
      </c>
      <c r="Q1030" t="s">
        <v>7279</v>
      </c>
      <c r="S1030" t="s">
        <v>71</v>
      </c>
      <c r="T1030" t="s">
        <v>823</v>
      </c>
      <c r="U1030" t="s">
        <v>762</v>
      </c>
      <c r="V1030" t="s">
        <v>220</v>
      </c>
      <c r="W1030" t="s">
        <v>90</v>
      </c>
      <c r="X1030" t="s">
        <v>754</v>
      </c>
      <c r="Y1030" t="str">
        <f>"37-3011"</f>
        <v>37-3011</v>
      </c>
      <c r="Z1030" t="s">
        <v>454</v>
      </c>
      <c r="AA1030">
        <v>561730</v>
      </c>
      <c r="AB1030">
        <v>15</v>
      </c>
      <c r="AC1030">
        <v>15</v>
      </c>
      <c r="AD1030" t="s">
        <v>77</v>
      </c>
      <c r="AE1030" t="s">
        <v>96</v>
      </c>
      <c r="AF1030">
        <v>40</v>
      </c>
      <c r="AG1030" s="3">
        <v>0.29166666666666669</v>
      </c>
      <c r="AH1030" s="3">
        <v>0.66666666666666663</v>
      </c>
      <c r="AI1030" s="4">
        <v>13.42</v>
      </c>
      <c r="AJ1030">
        <v>20.13</v>
      </c>
      <c r="AK1030">
        <v>20.13</v>
      </c>
      <c r="AL1030" t="s">
        <v>79</v>
      </c>
      <c r="AM1030" t="s">
        <v>80</v>
      </c>
      <c r="AO1030" t="s">
        <v>81</v>
      </c>
      <c r="AR1030" t="s">
        <v>80</v>
      </c>
      <c r="AT1030" t="s">
        <v>80</v>
      </c>
      <c r="AW1030" t="s">
        <v>80</v>
      </c>
      <c r="AY1030" t="s">
        <v>2562</v>
      </c>
      <c r="AZ1030" t="s">
        <v>2564</v>
      </c>
      <c r="BA1030" t="s">
        <v>99</v>
      </c>
      <c r="BB1030">
        <v>70726</v>
      </c>
      <c r="BC1030" t="s">
        <v>77</v>
      </c>
    </row>
    <row r="1031" spans="1:55" x14ac:dyDescent="0.25">
      <c r="A1031" t="s">
        <v>7424</v>
      </c>
      <c r="B1031" s="1">
        <v>43440</v>
      </c>
      <c r="C1031" t="s">
        <v>60</v>
      </c>
      <c r="D1031" s="2">
        <v>43407.423506944448</v>
      </c>
      <c r="E1031" t="s">
        <v>61</v>
      </c>
      <c r="F1031" s="1">
        <v>43497</v>
      </c>
      <c r="G1031" s="1">
        <v>43770</v>
      </c>
      <c r="H1031" t="s">
        <v>5656</v>
      </c>
      <c r="I1031" t="s">
        <v>5657</v>
      </c>
      <c r="J1031" t="s">
        <v>5658</v>
      </c>
      <c r="L1031" t="s">
        <v>5659</v>
      </c>
      <c r="M1031" t="s">
        <v>119</v>
      </c>
      <c r="N1031">
        <v>32550</v>
      </c>
      <c r="O1031" t="s">
        <v>68</v>
      </c>
      <c r="Q1031" t="s">
        <v>5660</v>
      </c>
      <c r="S1031" t="s">
        <v>71</v>
      </c>
      <c r="T1031" t="s">
        <v>5661</v>
      </c>
      <c r="U1031" t="s">
        <v>376</v>
      </c>
      <c r="V1031" t="s">
        <v>377</v>
      </c>
      <c r="W1031" t="s">
        <v>119</v>
      </c>
      <c r="X1031" t="s">
        <v>3287</v>
      </c>
      <c r="Y1031" t="str">
        <f>"37-3011"</f>
        <v>37-3011</v>
      </c>
      <c r="Z1031" t="s">
        <v>454</v>
      </c>
      <c r="AA1031">
        <v>721110</v>
      </c>
      <c r="AB1031">
        <v>15</v>
      </c>
      <c r="AC1031">
        <v>15</v>
      </c>
      <c r="AD1031" t="s">
        <v>77</v>
      </c>
      <c r="AE1031" t="s">
        <v>96</v>
      </c>
      <c r="AF1031">
        <v>35</v>
      </c>
      <c r="AG1031" s="3">
        <v>0.25</v>
      </c>
      <c r="AH1031" s="3">
        <v>0.54166666666666663</v>
      </c>
      <c r="AI1031" s="4">
        <v>14.63</v>
      </c>
      <c r="AJ1031">
        <v>21.95</v>
      </c>
      <c r="AL1031" t="s">
        <v>79</v>
      </c>
      <c r="AM1031" t="s">
        <v>80</v>
      </c>
      <c r="AO1031" t="s">
        <v>81</v>
      </c>
      <c r="AR1031" t="s">
        <v>80</v>
      </c>
      <c r="AT1031" t="s">
        <v>80</v>
      </c>
      <c r="AW1031" t="s">
        <v>71</v>
      </c>
      <c r="AX1031">
        <v>1</v>
      </c>
      <c r="AY1031" t="s">
        <v>5659</v>
      </c>
      <c r="AZ1031" t="s">
        <v>1420</v>
      </c>
      <c r="BA1031" t="s">
        <v>119</v>
      </c>
      <c r="BB1031">
        <v>32550</v>
      </c>
      <c r="BC1031" t="s">
        <v>83</v>
      </c>
    </row>
    <row r="1032" spans="1:55" x14ac:dyDescent="0.25">
      <c r="A1032" t="s">
        <v>6422</v>
      </c>
      <c r="B1032" s="1">
        <v>43433</v>
      </c>
      <c r="C1032" t="s">
        <v>60</v>
      </c>
      <c r="D1032" s="2">
        <v>43407.014756944445</v>
      </c>
      <c r="E1032" t="s">
        <v>61</v>
      </c>
      <c r="F1032" s="1">
        <v>43497</v>
      </c>
      <c r="G1032" s="1">
        <v>43799</v>
      </c>
      <c r="H1032" t="s">
        <v>2243</v>
      </c>
      <c r="J1032" t="s">
        <v>6423</v>
      </c>
      <c r="L1032" t="s">
        <v>6424</v>
      </c>
      <c r="M1032" t="s">
        <v>753</v>
      </c>
      <c r="N1032">
        <v>22079</v>
      </c>
      <c r="O1032" t="s">
        <v>68</v>
      </c>
      <c r="Q1032" t="s">
        <v>6425</v>
      </c>
      <c r="S1032" t="s">
        <v>71</v>
      </c>
      <c r="T1032" t="s">
        <v>823</v>
      </c>
      <c r="U1032" t="s">
        <v>934</v>
      </c>
      <c r="V1032" t="s">
        <v>220</v>
      </c>
      <c r="W1032" t="s">
        <v>90</v>
      </c>
      <c r="X1032" t="s">
        <v>754</v>
      </c>
      <c r="Y1032" t="str">
        <f>"37-3011"</f>
        <v>37-3011</v>
      </c>
      <c r="Z1032" t="s">
        <v>454</v>
      </c>
      <c r="AA1032">
        <v>561730</v>
      </c>
      <c r="AB1032">
        <v>22</v>
      </c>
      <c r="AC1032">
        <v>22</v>
      </c>
      <c r="AD1032" t="s">
        <v>77</v>
      </c>
      <c r="AE1032" t="s">
        <v>78</v>
      </c>
      <c r="AF1032">
        <v>40</v>
      </c>
      <c r="AG1032" s="3">
        <v>0.27083333333333331</v>
      </c>
      <c r="AH1032" s="3">
        <v>0.64583333333333337</v>
      </c>
      <c r="AI1032" s="4">
        <v>15.39</v>
      </c>
      <c r="AJ1032">
        <v>23.09</v>
      </c>
      <c r="AK1032">
        <v>0</v>
      </c>
      <c r="AL1032" t="s">
        <v>79</v>
      </c>
      <c r="AM1032" t="s">
        <v>80</v>
      </c>
      <c r="AO1032" t="s">
        <v>81</v>
      </c>
      <c r="AR1032" t="s">
        <v>80</v>
      </c>
      <c r="AT1032" t="s">
        <v>80</v>
      </c>
      <c r="AW1032" t="s">
        <v>80</v>
      </c>
      <c r="AY1032" t="s">
        <v>6424</v>
      </c>
      <c r="AZ1032" t="s">
        <v>2708</v>
      </c>
      <c r="BA1032" t="s">
        <v>753</v>
      </c>
      <c r="BB1032">
        <v>22079</v>
      </c>
      <c r="BC1032" t="s">
        <v>77</v>
      </c>
    </row>
    <row r="1033" spans="1:55" x14ac:dyDescent="0.25">
      <c r="A1033" t="s">
        <v>8249</v>
      </c>
      <c r="B1033" s="1">
        <v>43460</v>
      </c>
      <c r="C1033" t="s">
        <v>60</v>
      </c>
      <c r="D1033" s="2">
        <v>43409.730578703704</v>
      </c>
      <c r="E1033" t="s">
        <v>85</v>
      </c>
      <c r="H1033" t="s">
        <v>8250</v>
      </c>
      <c r="J1033" t="s">
        <v>8251</v>
      </c>
      <c r="L1033" t="s">
        <v>1334</v>
      </c>
      <c r="M1033" t="s">
        <v>248</v>
      </c>
      <c r="N1033">
        <v>97501</v>
      </c>
      <c r="O1033" t="s">
        <v>68</v>
      </c>
      <c r="Q1033" t="s">
        <v>8252</v>
      </c>
      <c r="S1033" t="s">
        <v>71</v>
      </c>
      <c r="T1033" t="s">
        <v>250</v>
      </c>
      <c r="U1033" t="s">
        <v>1383</v>
      </c>
      <c r="V1033" t="s">
        <v>347</v>
      </c>
      <c r="W1033" t="s">
        <v>253</v>
      </c>
      <c r="X1033" t="s">
        <v>254</v>
      </c>
      <c r="Y1033" t="str">
        <f>"45-4011"</f>
        <v>45-4011</v>
      </c>
      <c r="Z1033" t="s">
        <v>242</v>
      </c>
      <c r="AA1033">
        <v>115310</v>
      </c>
      <c r="AB1033">
        <v>69</v>
      </c>
      <c r="AD1033" t="s">
        <v>77</v>
      </c>
      <c r="AE1033" t="s">
        <v>96</v>
      </c>
      <c r="AF1033">
        <v>40</v>
      </c>
      <c r="AG1033" s="3">
        <v>0.29166666666666669</v>
      </c>
      <c r="AH1033" s="3">
        <v>0.66666666666666663</v>
      </c>
      <c r="AI1033" s="5">
        <v>12</v>
      </c>
      <c r="AJ1033">
        <v>18</v>
      </c>
      <c r="AK1033">
        <v>27.02</v>
      </c>
      <c r="AL1033" t="s">
        <v>79</v>
      </c>
      <c r="AM1033" t="s">
        <v>80</v>
      </c>
      <c r="AO1033" t="s">
        <v>81</v>
      </c>
      <c r="AR1033" t="s">
        <v>80</v>
      </c>
      <c r="AT1033" t="s">
        <v>80</v>
      </c>
      <c r="AW1033" t="s">
        <v>80</v>
      </c>
      <c r="AY1033" t="s">
        <v>1334</v>
      </c>
      <c r="AZ1033" t="s">
        <v>621</v>
      </c>
      <c r="BA1033" t="s">
        <v>248</v>
      </c>
      <c r="BB1033">
        <v>97501</v>
      </c>
      <c r="BC1033" t="s">
        <v>77</v>
      </c>
    </row>
    <row r="1034" spans="1:55" x14ac:dyDescent="0.25">
      <c r="A1034" t="s">
        <v>1237</v>
      </c>
      <c r="B1034" s="1">
        <v>43438</v>
      </c>
      <c r="C1034" t="s">
        <v>60</v>
      </c>
      <c r="D1034" s="2">
        <v>43407.000034722223</v>
      </c>
      <c r="E1034" t="s">
        <v>61</v>
      </c>
      <c r="F1034" s="1">
        <v>43497</v>
      </c>
      <c r="G1034" s="1">
        <v>43799</v>
      </c>
      <c r="H1034" t="s">
        <v>1238</v>
      </c>
      <c r="I1034" t="s">
        <v>1239</v>
      </c>
      <c r="J1034" t="s">
        <v>1240</v>
      </c>
      <c r="L1034" t="s">
        <v>1241</v>
      </c>
      <c r="M1034" t="s">
        <v>90</v>
      </c>
      <c r="N1034">
        <v>76502</v>
      </c>
      <c r="O1034" t="s">
        <v>68</v>
      </c>
      <c r="Q1034" t="s">
        <v>1242</v>
      </c>
      <c r="S1034" t="s">
        <v>71</v>
      </c>
      <c r="T1034" t="s">
        <v>793</v>
      </c>
      <c r="U1034" t="s">
        <v>794</v>
      </c>
      <c r="V1034" t="s">
        <v>184</v>
      </c>
      <c r="W1034" t="s">
        <v>90</v>
      </c>
      <c r="X1034" t="s">
        <v>1243</v>
      </c>
      <c r="Y1034" t="str">
        <f t="shared" ref="Y1034:Y1039" si="6">"37-3011"</f>
        <v>37-3011</v>
      </c>
      <c r="Z1034" t="s">
        <v>454</v>
      </c>
      <c r="AA1034">
        <v>561730</v>
      </c>
      <c r="AB1034">
        <v>12</v>
      </c>
      <c r="AC1034">
        <v>12</v>
      </c>
      <c r="AD1034" t="s">
        <v>77</v>
      </c>
      <c r="AE1034" t="s">
        <v>96</v>
      </c>
      <c r="AF1034">
        <v>40</v>
      </c>
      <c r="AG1034" s="3">
        <v>0.29166666666666669</v>
      </c>
      <c r="AH1034" s="3">
        <v>0.70833333333333337</v>
      </c>
      <c r="AI1034" s="4">
        <v>12.56</v>
      </c>
      <c r="AJ1034">
        <v>18.84</v>
      </c>
      <c r="AK1034">
        <v>22.5</v>
      </c>
      <c r="AL1034" t="s">
        <v>79</v>
      </c>
      <c r="AM1034" t="s">
        <v>80</v>
      </c>
      <c r="AO1034" t="s">
        <v>81</v>
      </c>
      <c r="AR1034" t="s">
        <v>80</v>
      </c>
      <c r="AT1034" t="s">
        <v>80</v>
      </c>
      <c r="AW1034" t="s">
        <v>80</v>
      </c>
      <c r="AY1034" t="s">
        <v>1241</v>
      </c>
      <c r="AZ1034" t="s">
        <v>1244</v>
      </c>
      <c r="BA1034" t="s">
        <v>90</v>
      </c>
      <c r="BB1034">
        <v>76502</v>
      </c>
      <c r="BC1034" t="s">
        <v>77</v>
      </c>
    </row>
    <row r="1035" spans="1:55" x14ac:dyDescent="0.25">
      <c r="A1035" t="s">
        <v>4737</v>
      </c>
      <c r="B1035" s="1">
        <v>43444</v>
      </c>
      <c r="C1035" t="s">
        <v>60</v>
      </c>
      <c r="D1035" s="2">
        <v>43407.00072916667</v>
      </c>
      <c r="E1035" t="s">
        <v>757</v>
      </c>
      <c r="F1035" s="1">
        <v>43497</v>
      </c>
      <c r="G1035" s="1">
        <v>43799</v>
      </c>
      <c r="H1035" t="s">
        <v>4738</v>
      </c>
      <c r="I1035" t="s">
        <v>4739</v>
      </c>
      <c r="J1035" t="s">
        <v>4740</v>
      </c>
      <c r="K1035" t="s">
        <v>4741</v>
      </c>
      <c r="L1035" t="s">
        <v>4742</v>
      </c>
      <c r="M1035" t="s">
        <v>90</v>
      </c>
      <c r="N1035">
        <v>77437</v>
      </c>
      <c r="O1035" t="s">
        <v>68</v>
      </c>
      <c r="Q1035" t="s">
        <v>4743</v>
      </c>
      <c r="S1035" t="s">
        <v>71</v>
      </c>
      <c r="T1035" t="s">
        <v>793</v>
      </c>
      <c r="U1035" t="s">
        <v>868</v>
      </c>
      <c r="V1035" t="s">
        <v>184</v>
      </c>
      <c r="W1035" t="s">
        <v>90</v>
      </c>
      <c r="X1035" t="s">
        <v>754</v>
      </c>
      <c r="Y1035" t="str">
        <f t="shared" si="6"/>
        <v>37-3011</v>
      </c>
      <c r="Z1035" t="s">
        <v>454</v>
      </c>
      <c r="AA1035">
        <v>561730</v>
      </c>
      <c r="AB1035">
        <v>15</v>
      </c>
      <c r="AC1035">
        <v>15</v>
      </c>
      <c r="AD1035" t="s">
        <v>77</v>
      </c>
      <c r="AE1035" t="s">
        <v>78</v>
      </c>
      <c r="AF1035">
        <v>40</v>
      </c>
      <c r="AG1035" s="3">
        <v>0.29166666666666669</v>
      </c>
      <c r="AH1035" s="3">
        <v>0.66666666666666663</v>
      </c>
      <c r="AI1035" s="4">
        <v>12.99</v>
      </c>
      <c r="AJ1035">
        <v>19.489999999999998</v>
      </c>
      <c r="AK1035">
        <v>20.87</v>
      </c>
      <c r="AL1035" t="s">
        <v>79</v>
      </c>
      <c r="AM1035" t="s">
        <v>80</v>
      </c>
      <c r="AO1035" t="s">
        <v>81</v>
      </c>
      <c r="AR1035" t="s">
        <v>80</v>
      </c>
      <c r="AT1035" t="s">
        <v>80</v>
      </c>
      <c r="AW1035" t="s">
        <v>80</v>
      </c>
      <c r="AY1035" t="s">
        <v>4742</v>
      </c>
      <c r="AZ1035" t="s">
        <v>716</v>
      </c>
      <c r="BA1035" t="s">
        <v>90</v>
      </c>
      <c r="BB1035">
        <v>77437</v>
      </c>
      <c r="BC1035" t="s">
        <v>77</v>
      </c>
    </row>
    <row r="1036" spans="1:55" x14ac:dyDescent="0.25">
      <c r="A1036" t="s">
        <v>5339</v>
      </c>
      <c r="B1036" s="1">
        <v>43432</v>
      </c>
      <c r="C1036" t="s">
        <v>60</v>
      </c>
      <c r="D1036" s="2">
        <v>43407.001423611109</v>
      </c>
      <c r="E1036" t="s">
        <v>61</v>
      </c>
      <c r="F1036" s="1">
        <v>43497</v>
      </c>
      <c r="G1036" s="1">
        <v>43799</v>
      </c>
      <c r="H1036" t="s">
        <v>5340</v>
      </c>
      <c r="J1036" t="s">
        <v>5341</v>
      </c>
      <c r="L1036" t="s">
        <v>5342</v>
      </c>
      <c r="M1036" t="s">
        <v>753</v>
      </c>
      <c r="N1036">
        <v>20109</v>
      </c>
      <c r="O1036" t="s">
        <v>68</v>
      </c>
      <c r="Q1036" t="s">
        <v>5343</v>
      </c>
      <c r="S1036" t="s">
        <v>71</v>
      </c>
      <c r="T1036" t="s">
        <v>823</v>
      </c>
      <c r="U1036" t="s">
        <v>934</v>
      </c>
      <c r="V1036" t="s">
        <v>220</v>
      </c>
      <c r="W1036" t="s">
        <v>90</v>
      </c>
      <c r="X1036" t="s">
        <v>754</v>
      </c>
      <c r="Y1036" t="str">
        <f t="shared" si="6"/>
        <v>37-3011</v>
      </c>
      <c r="Z1036" t="s">
        <v>454</v>
      </c>
      <c r="AA1036">
        <v>561730</v>
      </c>
      <c r="AB1036">
        <v>23</v>
      </c>
      <c r="AC1036">
        <v>23</v>
      </c>
      <c r="AD1036" t="s">
        <v>77</v>
      </c>
      <c r="AE1036" t="s">
        <v>78</v>
      </c>
      <c r="AF1036">
        <v>40</v>
      </c>
      <c r="AG1036" s="3">
        <v>0.29166666666666669</v>
      </c>
      <c r="AH1036" s="3">
        <v>0.66666666666666663</v>
      </c>
      <c r="AI1036" s="4">
        <v>15.39</v>
      </c>
      <c r="AJ1036">
        <v>23.09</v>
      </c>
      <c r="AL1036" t="s">
        <v>79</v>
      </c>
      <c r="AM1036" t="s">
        <v>80</v>
      </c>
      <c r="AO1036" t="s">
        <v>81</v>
      </c>
      <c r="AP1036" t="s">
        <v>69</v>
      </c>
      <c r="AQ1036" t="s">
        <v>69</v>
      </c>
      <c r="AR1036" t="s">
        <v>80</v>
      </c>
      <c r="AT1036" t="s">
        <v>80</v>
      </c>
      <c r="AW1036" t="s">
        <v>80</v>
      </c>
      <c r="AY1036" t="s">
        <v>1492</v>
      </c>
      <c r="AZ1036" t="s">
        <v>2421</v>
      </c>
      <c r="BA1036" t="s">
        <v>753</v>
      </c>
      <c r="BB1036">
        <v>22407</v>
      </c>
      <c r="BC1036" t="s">
        <v>77</v>
      </c>
    </row>
    <row r="1037" spans="1:55" x14ac:dyDescent="0.25">
      <c r="A1037" t="s">
        <v>4784</v>
      </c>
      <c r="B1037" s="1">
        <v>43461</v>
      </c>
      <c r="C1037" t="s">
        <v>60</v>
      </c>
      <c r="D1037" s="2">
        <v>43407.003125000003</v>
      </c>
      <c r="E1037" t="s">
        <v>85</v>
      </c>
      <c r="H1037" t="s">
        <v>4676</v>
      </c>
      <c r="I1037" t="s">
        <v>4677</v>
      </c>
      <c r="J1037" t="s">
        <v>4678</v>
      </c>
      <c r="L1037" t="s">
        <v>319</v>
      </c>
      <c r="M1037" t="s">
        <v>261</v>
      </c>
      <c r="N1037">
        <v>85040</v>
      </c>
      <c r="O1037" t="s">
        <v>68</v>
      </c>
      <c r="Q1037" t="s">
        <v>4679</v>
      </c>
      <c r="S1037" t="s">
        <v>71</v>
      </c>
      <c r="T1037" t="s">
        <v>182</v>
      </c>
      <c r="U1037" t="s">
        <v>908</v>
      </c>
      <c r="V1037" t="s">
        <v>184</v>
      </c>
      <c r="W1037" t="s">
        <v>90</v>
      </c>
      <c r="X1037" t="s">
        <v>754</v>
      </c>
      <c r="Y1037" t="str">
        <f t="shared" si="6"/>
        <v>37-3011</v>
      </c>
      <c r="Z1037" t="s">
        <v>454</v>
      </c>
      <c r="AA1037">
        <v>561730</v>
      </c>
      <c r="AB1037">
        <v>112</v>
      </c>
      <c r="AD1037" t="s">
        <v>77</v>
      </c>
      <c r="AE1037" t="s">
        <v>96</v>
      </c>
      <c r="AF1037">
        <v>40</v>
      </c>
      <c r="AG1037" s="3">
        <v>0.20833333333333334</v>
      </c>
      <c r="AH1037" s="3">
        <v>0.5625</v>
      </c>
      <c r="AI1037" s="4">
        <v>13.23</v>
      </c>
      <c r="AJ1037">
        <v>19.850000000000001</v>
      </c>
      <c r="AL1037" t="s">
        <v>79</v>
      </c>
      <c r="AM1037" t="s">
        <v>80</v>
      </c>
      <c r="AO1037" t="s">
        <v>81</v>
      </c>
      <c r="AR1037" t="s">
        <v>80</v>
      </c>
      <c r="AT1037" t="s">
        <v>80</v>
      </c>
      <c r="AW1037" t="s">
        <v>80</v>
      </c>
      <c r="AY1037" t="s">
        <v>319</v>
      </c>
      <c r="AZ1037" t="s">
        <v>269</v>
      </c>
      <c r="BA1037" t="s">
        <v>261</v>
      </c>
      <c r="BB1037">
        <v>85040</v>
      </c>
      <c r="BC1037" t="s">
        <v>77</v>
      </c>
    </row>
    <row r="1038" spans="1:55" x14ac:dyDescent="0.25">
      <c r="A1038" t="s">
        <v>5634</v>
      </c>
      <c r="B1038" s="1">
        <v>43444</v>
      </c>
      <c r="C1038" t="s">
        <v>60</v>
      </c>
      <c r="D1038" s="2">
        <v>43417.389467592591</v>
      </c>
      <c r="E1038" t="s">
        <v>61</v>
      </c>
      <c r="F1038" s="1">
        <v>43507</v>
      </c>
      <c r="G1038" s="1">
        <v>43810</v>
      </c>
      <c r="H1038" t="s">
        <v>5635</v>
      </c>
      <c r="J1038" t="s">
        <v>5636</v>
      </c>
      <c r="L1038" t="s">
        <v>3809</v>
      </c>
      <c r="M1038" t="s">
        <v>653</v>
      </c>
      <c r="N1038">
        <v>66062</v>
      </c>
      <c r="O1038" t="s">
        <v>68</v>
      </c>
      <c r="Q1038" t="s">
        <v>5637</v>
      </c>
      <c r="R1038">
        <v>102</v>
      </c>
      <c r="S1038" t="s">
        <v>71</v>
      </c>
      <c r="T1038" t="s">
        <v>801</v>
      </c>
      <c r="U1038" t="s">
        <v>1057</v>
      </c>
      <c r="V1038" t="s">
        <v>906</v>
      </c>
      <c r="W1038" t="s">
        <v>753</v>
      </c>
      <c r="X1038" t="s">
        <v>754</v>
      </c>
      <c r="Y1038" t="str">
        <f t="shared" si="6"/>
        <v>37-3011</v>
      </c>
      <c r="Z1038" t="s">
        <v>454</v>
      </c>
      <c r="AA1038">
        <v>561730</v>
      </c>
      <c r="AB1038">
        <v>30</v>
      </c>
      <c r="AC1038">
        <v>30</v>
      </c>
      <c r="AD1038" t="s">
        <v>77</v>
      </c>
      <c r="AE1038" t="s">
        <v>78</v>
      </c>
      <c r="AF1038">
        <v>40</v>
      </c>
      <c r="AG1038" s="3">
        <v>0.33333333333333331</v>
      </c>
      <c r="AH1038" s="3">
        <v>0.70833333333333337</v>
      </c>
      <c r="AI1038" s="4">
        <v>14.73</v>
      </c>
      <c r="AJ1038">
        <v>22.1</v>
      </c>
      <c r="AL1038" t="s">
        <v>79</v>
      </c>
      <c r="AM1038" t="s">
        <v>80</v>
      </c>
      <c r="AO1038" t="s">
        <v>81</v>
      </c>
      <c r="AR1038" t="s">
        <v>80</v>
      </c>
      <c r="AT1038" t="s">
        <v>80</v>
      </c>
      <c r="AW1038" t="s">
        <v>80</v>
      </c>
      <c r="AY1038" t="s">
        <v>3809</v>
      </c>
      <c r="AZ1038" t="s">
        <v>2391</v>
      </c>
      <c r="BA1038" t="s">
        <v>653</v>
      </c>
      <c r="BB1038">
        <v>66062</v>
      </c>
      <c r="BC1038" t="s">
        <v>77</v>
      </c>
    </row>
    <row r="1039" spans="1:55" x14ac:dyDescent="0.25">
      <c r="A1039" t="s">
        <v>5410</v>
      </c>
      <c r="B1039" s="1">
        <v>43432</v>
      </c>
      <c r="C1039" t="s">
        <v>60</v>
      </c>
      <c r="D1039" s="2">
        <v>43407.00236111111</v>
      </c>
      <c r="E1039" t="s">
        <v>61</v>
      </c>
      <c r="F1039" s="1">
        <v>43497</v>
      </c>
      <c r="G1039" s="1">
        <v>43799</v>
      </c>
      <c r="H1039" t="s">
        <v>5411</v>
      </c>
      <c r="I1039" t="s">
        <v>5412</v>
      </c>
      <c r="J1039" t="s">
        <v>5413</v>
      </c>
      <c r="K1039" t="s">
        <v>69</v>
      </c>
      <c r="L1039" t="s">
        <v>339</v>
      </c>
      <c r="M1039" t="s">
        <v>99</v>
      </c>
      <c r="N1039">
        <v>70131</v>
      </c>
      <c r="O1039" t="s">
        <v>68</v>
      </c>
      <c r="P1039" t="s">
        <v>69</v>
      </c>
      <c r="Q1039" t="s">
        <v>5414</v>
      </c>
      <c r="R1039">
        <v>4014</v>
      </c>
      <c r="S1039" t="s">
        <v>71</v>
      </c>
      <c r="T1039" t="s">
        <v>823</v>
      </c>
      <c r="U1039" t="s">
        <v>934</v>
      </c>
      <c r="V1039" t="s">
        <v>220</v>
      </c>
      <c r="W1039" t="s">
        <v>90</v>
      </c>
      <c r="X1039" t="s">
        <v>754</v>
      </c>
      <c r="Y1039" t="str">
        <f t="shared" si="6"/>
        <v>37-3011</v>
      </c>
      <c r="Z1039" t="s">
        <v>454</v>
      </c>
      <c r="AA1039">
        <v>561730</v>
      </c>
      <c r="AB1039">
        <v>16</v>
      </c>
      <c r="AC1039">
        <v>16</v>
      </c>
      <c r="AD1039" t="s">
        <v>77</v>
      </c>
      <c r="AE1039" t="s">
        <v>96</v>
      </c>
      <c r="AF1039">
        <v>40</v>
      </c>
      <c r="AG1039" s="3">
        <v>0.25</v>
      </c>
      <c r="AH1039" s="3">
        <v>0.60416666666666663</v>
      </c>
      <c r="AI1039" s="4">
        <v>11.93</v>
      </c>
      <c r="AJ1039">
        <v>17.899999999999999</v>
      </c>
      <c r="AL1039" t="s">
        <v>79</v>
      </c>
      <c r="AM1039" t="s">
        <v>80</v>
      </c>
      <c r="AO1039" t="s">
        <v>81</v>
      </c>
      <c r="AP1039" t="s">
        <v>69</v>
      </c>
      <c r="AQ1039" t="s">
        <v>69</v>
      </c>
      <c r="AR1039" t="s">
        <v>80</v>
      </c>
      <c r="AT1039" t="s">
        <v>80</v>
      </c>
      <c r="AW1039" t="s">
        <v>80</v>
      </c>
      <c r="AY1039" t="s">
        <v>339</v>
      </c>
      <c r="AZ1039" t="s">
        <v>340</v>
      </c>
      <c r="BA1039" t="s">
        <v>99</v>
      </c>
      <c r="BB1039">
        <v>70131</v>
      </c>
      <c r="BC1039" t="s">
        <v>83</v>
      </c>
    </row>
    <row r="1040" spans="1:55" x14ac:dyDescent="0.25">
      <c r="A1040" t="s">
        <v>3972</v>
      </c>
      <c r="B1040" s="1">
        <v>43411</v>
      </c>
      <c r="C1040" t="s">
        <v>60</v>
      </c>
      <c r="D1040" s="2">
        <v>43405.679988425924</v>
      </c>
      <c r="E1040" t="s">
        <v>350</v>
      </c>
      <c r="H1040" t="s">
        <v>3973</v>
      </c>
      <c r="I1040" t="s">
        <v>3974</v>
      </c>
      <c r="J1040" t="s">
        <v>3975</v>
      </c>
      <c r="L1040" t="s">
        <v>3976</v>
      </c>
      <c r="M1040" t="s">
        <v>409</v>
      </c>
      <c r="N1040">
        <v>35215</v>
      </c>
      <c r="O1040" t="s">
        <v>68</v>
      </c>
      <c r="Q1040" t="s">
        <v>3977</v>
      </c>
      <c r="S1040" t="s">
        <v>80</v>
      </c>
      <c r="U1040" t="s">
        <v>108</v>
      </c>
      <c r="X1040" t="s">
        <v>3974</v>
      </c>
      <c r="Y1040" t="str">
        <f>""</f>
        <v/>
      </c>
      <c r="AA1040">
        <v>236118</v>
      </c>
      <c r="AB1040">
        <v>100</v>
      </c>
      <c r="AD1040" t="s">
        <v>77</v>
      </c>
      <c r="AF1040">
        <v>40</v>
      </c>
      <c r="AG1040" s="3">
        <v>0.375</v>
      </c>
      <c r="AH1040" s="3">
        <v>0.70833333333333337</v>
      </c>
      <c r="AI1040" s="5">
        <v>10</v>
      </c>
      <c r="AJ1040">
        <v>15</v>
      </c>
      <c r="AM1040" t="s">
        <v>80</v>
      </c>
      <c r="AO1040" t="s">
        <v>81</v>
      </c>
      <c r="AR1040" t="s">
        <v>80</v>
      </c>
      <c r="AT1040" t="s">
        <v>80</v>
      </c>
      <c r="AW1040" t="s">
        <v>80</v>
      </c>
      <c r="AY1040" t="s">
        <v>3978</v>
      </c>
      <c r="BA1040" t="s">
        <v>409</v>
      </c>
      <c r="BB1040">
        <v>35953</v>
      </c>
      <c r="BC1040" t="s">
        <v>83</v>
      </c>
    </row>
    <row r="1041" spans="1:55" x14ac:dyDescent="0.25">
      <c r="A1041" t="s">
        <v>7395</v>
      </c>
      <c r="B1041" s="1">
        <v>43441</v>
      </c>
      <c r="C1041" t="s">
        <v>60</v>
      </c>
      <c r="D1041" s="2">
        <v>43407.046840277777</v>
      </c>
      <c r="E1041" t="s">
        <v>61</v>
      </c>
      <c r="F1041" s="1">
        <v>43497</v>
      </c>
      <c r="G1041" s="1">
        <v>43770</v>
      </c>
      <c r="H1041" t="s">
        <v>5492</v>
      </c>
      <c r="J1041" t="s">
        <v>7396</v>
      </c>
      <c r="L1041" t="s">
        <v>5744</v>
      </c>
      <c r="M1041" t="s">
        <v>90</v>
      </c>
      <c r="N1041">
        <v>78613</v>
      </c>
      <c r="O1041" t="s">
        <v>68</v>
      </c>
      <c r="Q1041" t="s">
        <v>5494</v>
      </c>
      <c r="S1041" t="s">
        <v>71</v>
      </c>
      <c r="T1041" t="s">
        <v>663</v>
      </c>
      <c r="U1041" t="s">
        <v>1003</v>
      </c>
      <c r="V1041" t="s">
        <v>640</v>
      </c>
      <c r="W1041" t="s">
        <v>90</v>
      </c>
      <c r="X1041" t="s">
        <v>754</v>
      </c>
      <c r="Y1041" t="str">
        <f>"37-3011"</f>
        <v>37-3011</v>
      </c>
      <c r="Z1041" t="s">
        <v>454</v>
      </c>
      <c r="AA1041">
        <v>561730</v>
      </c>
      <c r="AB1041">
        <v>70</v>
      </c>
      <c r="AC1041">
        <v>70</v>
      </c>
      <c r="AD1041" t="s">
        <v>77</v>
      </c>
      <c r="AE1041" t="s">
        <v>96</v>
      </c>
      <c r="AF1041">
        <v>40</v>
      </c>
      <c r="AG1041" s="3">
        <v>0.27083333333333331</v>
      </c>
      <c r="AH1041" s="3">
        <v>0.6875</v>
      </c>
      <c r="AI1041" s="4">
        <v>13.91</v>
      </c>
      <c r="AJ1041">
        <v>20.87</v>
      </c>
      <c r="AL1041" t="s">
        <v>79</v>
      </c>
      <c r="AM1041" t="s">
        <v>80</v>
      </c>
      <c r="AO1041" t="s">
        <v>81</v>
      </c>
      <c r="AR1041" t="s">
        <v>80</v>
      </c>
      <c r="AT1041" t="s">
        <v>80</v>
      </c>
      <c r="AW1041" t="s">
        <v>71</v>
      </c>
      <c r="AX1041">
        <v>2</v>
      </c>
      <c r="AY1041" t="s">
        <v>698</v>
      </c>
      <c r="AZ1041" t="s">
        <v>703</v>
      </c>
      <c r="BA1041" t="s">
        <v>90</v>
      </c>
      <c r="BB1041">
        <v>78641</v>
      </c>
      <c r="BC1041" t="s">
        <v>77</v>
      </c>
    </row>
    <row r="1042" spans="1:55" x14ac:dyDescent="0.25">
      <c r="A1042" t="s">
        <v>5776</v>
      </c>
      <c r="B1042" s="1">
        <v>43451</v>
      </c>
      <c r="C1042" t="s">
        <v>60</v>
      </c>
      <c r="D1042" s="2">
        <v>43424.380231481482</v>
      </c>
      <c r="E1042" t="s">
        <v>61</v>
      </c>
      <c r="F1042" s="1">
        <v>43514</v>
      </c>
      <c r="G1042" s="1">
        <v>43799</v>
      </c>
      <c r="H1042" t="s">
        <v>5777</v>
      </c>
      <c r="I1042" t="s">
        <v>5778</v>
      </c>
      <c r="J1042" t="s">
        <v>5779</v>
      </c>
      <c r="K1042" t="s">
        <v>5780</v>
      </c>
      <c r="L1042" t="s">
        <v>1054</v>
      </c>
      <c r="M1042" t="s">
        <v>1055</v>
      </c>
      <c r="N1042">
        <v>46236</v>
      </c>
      <c r="O1042" t="s">
        <v>68</v>
      </c>
      <c r="Q1042" t="s">
        <v>5781</v>
      </c>
      <c r="S1042" t="s">
        <v>71</v>
      </c>
      <c r="T1042" t="s">
        <v>801</v>
      </c>
      <c r="U1042" t="s">
        <v>2416</v>
      </c>
      <c r="V1042" t="s">
        <v>803</v>
      </c>
      <c r="W1042" t="s">
        <v>753</v>
      </c>
      <c r="X1042" t="s">
        <v>754</v>
      </c>
      <c r="Y1042" t="str">
        <f>"37-3011"</f>
        <v>37-3011</v>
      </c>
      <c r="Z1042" t="s">
        <v>454</v>
      </c>
      <c r="AA1042">
        <v>561730</v>
      </c>
      <c r="AB1042">
        <v>35</v>
      </c>
      <c r="AC1042">
        <v>35</v>
      </c>
      <c r="AD1042" t="s">
        <v>77</v>
      </c>
      <c r="AE1042" t="s">
        <v>78</v>
      </c>
      <c r="AF1042">
        <v>40</v>
      </c>
      <c r="AG1042" s="3">
        <v>0.33333333333333331</v>
      </c>
      <c r="AH1042" s="3">
        <v>0.70833333333333337</v>
      </c>
      <c r="AI1042" s="4">
        <v>13.41</v>
      </c>
      <c r="AJ1042">
        <v>20.12</v>
      </c>
      <c r="AL1042" t="s">
        <v>79</v>
      </c>
      <c r="AM1042" t="s">
        <v>80</v>
      </c>
      <c r="AO1042" t="s">
        <v>81</v>
      </c>
      <c r="AR1042" t="s">
        <v>80</v>
      </c>
      <c r="AT1042" t="s">
        <v>80</v>
      </c>
      <c r="AW1042" t="s">
        <v>80</v>
      </c>
      <c r="AY1042" t="s">
        <v>1054</v>
      </c>
      <c r="AZ1042" t="s">
        <v>565</v>
      </c>
      <c r="BA1042" t="s">
        <v>1055</v>
      </c>
      <c r="BB1042">
        <v>46236</v>
      </c>
      <c r="BC1042" t="s">
        <v>77</v>
      </c>
    </row>
    <row r="1043" spans="1:55" x14ac:dyDescent="0.25">
      <c r="A1043" t="s">
        <v>8050</v>
      </c>
      <c r="B1043" s="1">
        <v>43432</v>
      </c>
      <c r="C1043" t="s">
        <v>60</v>
      </c>
      <c r="D1043" s="2">
        <v>43407.016168981485</v>
      </c>
      <c r="E1043" t="s">
        <v>61</v>
      </c>
      <c r="F1043" s="1">
        <v>43497</v>
      </c>
      <c r="G1043" s="1">
        <v>43799</v>
      </c>
      <c r="H1043" t="s">
        <v>2243</v>
      </c>
      <c r="J1043" t="s">
        <v>8051</v>
      </c>
      <c r="L1043" t="s">
        <v>8052</v>
      </c>
      <c r="M1043" t="s">
        <v>180</v>
      </c>
      <c r="N1043">
        <v>19406</v>
      </c>
      <c r="O1043" t="s">
        <v>68</v>
      </c>
      <c r="Q1043" t="s">
        <v>8053</v>
      </c>
      <c r="S1043" t="s">
        <v>71</v>
      </c>
      <c r="T1043" t="s">
        <v>823</v>
      </c>
      <c r="U1043" t="s">
        <v>934</v>
      </c>
      <c r="V1043" t="s">
        <v>220</v>
      </c>
      <c r="W1043" t="s">
        <v>90</v>
      </c>
      <c r="X1043" t="s">
        <v>754</v>
      </c>
      <c r="Y1043" t="str">
        <f>"37-3011"</f>
        <v>37-3011</v>
      </c>
      <c r="Z1043" t="s">
        <v>454</v>
      </c>
      <c r="AA1043">
        <v>561730</v>
      </c>
      <c r="AB1043">
        <v>10</v>
      </c>
      <c r="AC1043">
        <v>10</v>
      </c>
      <c r="AD1043" t="s">
        <v>77</v>
      </c>
      <c r="AE1043" t="s">
        <v>78</v>
      </c>
      <c r="AF1043">
        <v>40</v>
      </c>
      <c r="AG1043" s="3">
        <v>0.27083333333333331</v>
      </c>
      <c r="AH1043" s="3">
        <v>0.64583333333333337</v>
      </c>
      <c r="AI1043" s="4">
        <v>15.73</v>
      </c>
      <c r="AJ1043">
        <v>23.6</v>
      </c>
      <c r="AK1043">
        <v>0</v>
      </c>
      <c r="AL1043" t="s">
        <v>79</v>
      </c>
      <c r="AM1043" t="s">
        <v>80</v>
      </c>
      <c r="AO1043" t="s">
        <v>81</v>
      </c>
      <c r="AR1043" t="s">
        <v>80</v>
      </c>
      <c r="AT1043" t="s">
        <v>80</v>
      </c>
      <c r="AW1043" t="s">
        <v>80</v>
      </c>
      <c r="AY1043" t="s">
        <v>8052</v>
      </c>
      <c r="AZ1043" t="s">
        <v>187</v>
      </c>
      <c r="BA1043" t="s">
        <v>180</v>
      </c>
      <c r="BB1043">
        <v>19406</v>
      </c>
      <c r="BC1043" t="s">
        <v>77</v>
      </c>
    </row>
    <row r="1044" spans="1:55" x14ac:dyDescent="0.25">
      <c r="A1044" t="s">
        <v>5655</v>
      </c>
      <c r="B1044" s="1">
        <v>43452</v>
      </c>
      <c r="C1044" t="s">
        <v>60</v>
      </c>
      <c r="D1044" s="2">
        <v>43407.428043981483</v>
      </c>
      <c r="E1044" t="s">
        <v>115</v>
      </c>
      <c r="H1044" t="s">
        <v>5656</v>
      </c>
      <c r="I1044" t="s">
        <v>5657</v>
      </c>
      <c r="J1044" t="s">
        <v>5658</v>
      </c>
      <c r="L1044" t="s">
        <v>5659</v>
      </c>
      <c r="M1044" t="s">
        <v>119</v>
      </c>
      <c r="N1044">
        <v>32550</v>
      </c>
      <c r="O1044" t="s">
        <v>68</v>
      </c>
      <c r="Q1044" t="s">
        <v>5660</v>
      </c>
      <c r="S1044" t="s">
        <v>71</v>
      </c>
      <c r="T1044" t="s">
        <v>5661</v>
      </c>
      <c r="U1044" t="s">
        <v>376</v>
      </c>
      <c r="V1044" t="s">
        <v>377</v>
      </c>
      <c r="W1044" t="s">
        <v>119</v>
      </c>
      <c r="X1044" t="s">
        <v>558</v>
      </c>
      <c r="Y1044" t="str">
        <f>"37-2012"</f>
        <v>37-2012</v>
      </c>
      <c r="Z1044" t="s">
        <v>268</v>
      </c>
      <c r="AA1044">
        <v>721110</v>
      </c>
      <c r="AB1044">
        <v>90</v>
      </c>
      <c r="AD1044" t="s">
        <v>77</v>
      </c>
      <c r="AE1044" t="s">
        <v>96</v>
      </c>
      <c r="AF1044">
        <v>35</v>
      </c>
      <c r="AG1044" s="3">
        <v>0.33333333333333331</v>
      </c>
      <c r="AH1044" s="3">
        <v>0.625</v>
      </c>
      <c r="AI1044" s="4">
        <v>11.02</v>
      </c>
      <c r="AJ1044">
        <v>16.53</v>
      </c>
      <c r="AL1044" t="s">
        <v>79</v>
      </c>
      <c r="AM1044" t="s">
        <v>80</v>
      </c>
      <c r="AO1044" t="s">
        <v>81</v>
      </c>
      <c r="AR1044" t="s">
        <v>80</v>
      </c>
      <c r="AT1044" t="s">
        <v>80</v>
      </c>
      <c r="AW1044" t="s">
        <v>71</v>
      </c>
      <c r="AX1044">
        <v>1</v>
      </c>
      <c r="AY1044" t="s">
        <v>5659</v>
      </c>
      <c r="AZ1044" t="s">
        <v>1420</v>
      </c>
      <c r="BA1044" t="s">
        <v>119</v>
      </c>
      <c r="BB1044">
        <v>32550</v>
      </c>
      <c r="BC1044" t="s">
        <v>83</v>
      </c>
    </row>
    <row r="1045" spans="1:55" x14ac:dyDescent="0.25">
      <c r="A1045" t="s">
        <v>8226</v>
      </c>
      <c r="B1045" s="1">
        <v>43441</v>
      </c>
      <c r="C1045" t="s">
        <v>60</v>
      </c>
      <c r="D1045" s="2">
        <v>43407.001215277778</v>
      </c>
      <c r="E1045" t="s">
        <v>61</v>
      </c>
      <c r="F1045" s="1">
        <v>43497</v>
      </c>
      <c r="G1045" s="1">
        <v>43799</v>
      </c>
      <c r="H1045" t="s">
        <v>7957</v>
      </c>
      <c r="I1045" t="s">
        <v>7957</v>
      </c>
      <c r="J1045" t="s">
        <v>7958</v>
      </c>
      <c r="L1045" t="s">
        <v>3898</v>
      </c>
      <c r="M1045" t="s">
        <v>753</v>
      </c>
      <c r="N1045">
        <v>23059</v>
      </c>
      <c r="O1045" t="s">
        <v>68</v>
      </c>
      <c r="Q1045" t="s">
        <v>7959</v>
      </c>
      <c r="S1045" t="s">
        <v>80</v>
      </c>
      <c r="U1045" t="s">
        <v>108</v>
      </c>
      <c r="X1045" t="s">
        <v>754</v>
      </c>
      <c r="Y1045" t="str">
        <f>"37-3011"</f>
        <v>37-3011</v>
      </c>
      <c r="Z1045" t="s">
        <v>454</v>
      </c>
      <c r="AA1045">
        <v>561730</v>
      </c>
      <c r="AB1045">
        <v>65</v>
      </c>
      <c r="AC1045">
        <v>65</v>
      </c>
      <c r="AD1045" t="s">
        <v>77</v>
      </c>
      <c r="AE1045" t="s">
        <v>96</v>
      </c>
      <c r="AF1045">
        <v>35</v>
      </c>
      <c r="AG1045" s="3">
        <v>0.29166666666666669</v>
      </c>
      <c r="AH1045" s="3">
        <v>0.66666666666666663</v>
      </c>
      <c r="AI1045" s="4">
        <v>12.46</v>
      </c>
      <c r="AJ1045">
        <v>18.7</v>
      </c>
      <c r="AL1045" t="s">
        <v>79</v>
      </c>
      <c r="AM1045" t="s">
        <v>80</v>
      </c>
      <c r="AO1045" t="s">
        <v>81</v>
      </c>
      <c r="AR1045" t="s">
        <v>80</v>
      </c>
      <c r="AT1045" t="s">
        <v>80</v>
      </c>
      <c r="AW1045" t="s">
        <v>71</v>
      </c>
      <c r="AX1045">
        <v>3</v>
      </c>
      <c r="AY1045" t="s">
        <v>8227</v>
      </c>
      <c r="AZ1045" t="s">
        <v>8228</v>
      </c>
      <c r="BA1045" t="s">
        <v>753</v>
      </c>
      <c r="BB1045">
        <v>23701</v>
      </c>
      <c r="BC1045" t="s">
        <v>77</v>
      </c>
    </row>
    <row r="1046" spans="1:55" x14ac:dyDescent="0.25">
      <c r="A1046" t="s">
        <v>810</v>
      </c>
      <c r="B1046" s="1">
        <v>43440</v>
      </c>
      <c r="C1046" t="s">
        <v>60</v>
      </c>
      <c r="D1046" s="2">
        <v>43407.01054398148</v>
      </c>
      <c r="E1046" t="s">
        <v>61</v>
      </c>
      <c r="F1046" s="1">
        <v>43497</v>
      </c>
      <c r="G1046" s="1">
        <v>43798</v>
      </c>
      <c r="H1046" t="s">
        <v>811</v>
      </c>
      <c r="I1046" t="s">
        <v>812</v>
      </c>
      <c r="J1046" t="s">
        <v>813</v>
      </c>
      <c r="L1046" t="s">
        <v>814</v>
      </c>
      <c r="M1046" t="s">
        <v>90</v>
      </c>
      <c r="N1046">
        <v>78155</v>
      </c>
      <c r="O1046" t="s">
        <v>68</v>
      </c>
      <c r="Q1046" t="s">
        <v>815</v>
      </c>
      <c r="S1046" t="s">
        <v>71</v>
      </c>
      <c r="T1046" t="s">
        <v>816</v>
      </c>
      <c r="U1046" t="s">
        <v>817</v>
      </c>
      <c r="V1046" t="s">
        <v>640</v>
      </c>
      <c r="W1046" t="s">
        <v>90</v>
      </c>
      <c r="X1046" t="s">
        <v>754</v>
      </c>
      <c r="Y1046" t="str">
        <f>"37-3011"</f>
        <v>37-3011</v>
      </c>
      <c r="Z1046" t="s">
        <v>454</v>
      </c>
      <c r="AA1046">
        <v>561730</v>
      </c>
      <c r="AB1046">
        <v>15</v>
      </c>
      <c r="AC1046">
        <v>15</v>
      </c>
      <c r="AD1046" t="s">
        <v>77</v>
      </c>
      <c r="AE1046" t="s">
        <v>96</v>
      </c>
      <c r="AF1046">
        <v>40</v>
      </c>
      <c r="AG1046" s="3">
        <v>0.33333333333333331</v>
      </c>
      <c r="AH1046" s="3">
        <v>0.70833333333333337</v>
      </c>
      <c r="AI1046" s="4">
        <v>13.02</v>
      </c>
      <c r="AJ1046">
        <v>19.53</v>
      </c>
      <c r="AL1046" t="s">
        <v>79</v>
      </c>
      <c r="AM1046" t="s">
        <v>80</v>
      </c>
      <c r="AO1046" t="s">
        <v>81</v>
      </c>
      <c r="AR1046" t="s">
        <v>80</v>
      </c>
      <c r="AT1046" t="s">
        <v>80</v>
      </c>
      <c r="AW1046" t="s">
        <v>80</v>
      </c>
      <c r="AY1046" t="s">
        <v>814</v>
      </c>
      <c r="AZ1046" t="s">
        <v>795</v>
      </c>
      <c r="BA1046" t="s">
        <v>90</v>
      </c>
      <c r="BB1046">
        <v>78155</v>
      </c>
      <c r="BC1046" t="s">
        <v>77</v>
      </c>
    </row>
    <row r="1047" spans="1:55" x14ac:dyDescent="0.25">
      <c r="A1047" t="s">
        <v>4675</v>
      </c>
      <c r="B1047" s="1">
        <v>43440</v>
      </c>
      <c r="C1047" t="s">
        <v>60</v>
      </c>
      <c r="D1047" s="2">
        <v>43407.001030092593</v>
      </c>
      <c r="E1047" t="s">
        <v>61</v>
      </c>
      <c r="F1047" s="1">
        <v>43497</v>
      </c>
      <c r="G1047" s="1">
        <v>43799</v>
      </c>
      <c r="H1047" t="s">
        <v>4676</v>
      </c>
      <c r="I1047" t="s">
        <v>4677</v>
      </c>
      <c r="J1047" t="s">
        <v>4678</v>
      </c>
      <c r="L1047" t="s">
        <v>319</v>
      </c>
      <c r="M1047" t="s">
        <v>261</v>
      </c>
      <c r="N1047">
        <v>85040</v>
      </c>
      <c r="O1047" t="s">
        <v>68</v>
      </c>
      <c r="Q1047" t="s">
        <v>4679</v>
      </c>
      <c r="S1047" t="s">
        <v>71</v>
      </c>
      <c r="T1047" t="s">
        <v>182</v>
      </c>
      <c r="U1047" t="s">
        <v>908</v>
      </c>
      <c r="V1047" t="s">
        <v>184</v>
      </c>
      <c r="W1047" t="s">
        <v>90</v>
      </c>
      <c r="X1047" t="s">
        <v>754</v>
      </c>
      <c r="Y1047" t="str">
        <f>"37-3011"</f>
        <v>37-3011</v>
      </c>
      <c r="Z1047" t="s">
        <v>454</v>
      </c>
      <c r="AA1047">
        <v>561730</v>
      </c>
      <c r="AB1047">
        <v>50</v>
      </c>
      <c r="AC1047">
        <v>50</v>
      </c>
      <c r="AD1047" t="s">
        <v>77</v>
      </c>
      <c r="AE1047" t="s">
        <v>96</v>
      </c>
      <c r="AF1047">
        <v>40</v>
      </c>
      <c r="AG1047" s="3">
        <v>0.20833333333333334</v>
      </c>
      <c r="AH1047" s="3">
        <v>0.5625</v>
      </c>
      <c r="AI1047" s="4">
        <v>13.61</v>
      </c>
      <c r="AJ1047">
        <v>20.420000000000002</v>
      </c>
      <c r="AL1047" t="s">
        <v>79</v>
      </c>
      <c r="AM1047" t="s">
        <v>80</v>
      </c>
      <c r="AO1047" t="s">
        <v>81</v>
      </c>
      <c r="AR1047" t="s">
        <v>80</v>
      </c>
      <c r="AT1047" t="s">
        <v>80</v>
      </c>
      <c r="AW1047" t="s">
        <v>80</v>
      </c>
      <c r="AY1047" t="s">
        <v>3269</v>
      </c>
      <c r="AZ1047" t="s">
        <v>4680</v>
      </c>
      <c r="BA1047" t="s">
        <v>261</v>
      </c>
      <c r="BB1047">
        <v>85705</v>
      </c>
      <c r="BC1047" t="s">
        <v>77</v>
      </c>
    </row>
    <row r="1048" spans="1:55" x14ac:dyDescent="0.25">
      <c r="A1048" t="s">
        <v>8088</v>
      </c>
      <c r="B1048" s="1">
        <v>43437</v>
      </c>
      <c r="C1048" t="s">
        <v>60</v>
      </c>
      <c r="D1048" s="2">
        <v>43407.003761574073</v>
      </c>
      <c r="E1048" t="s">
        <v>61</v>
      </c>
      <c r="F1048" s="1">
        <v>43497</v>
      </c>
      <c r="G1048" s="1">
        <v>43799</v>
      </c>
      <c r="H1048" t="s">
        <v>8089</v>
      </c>
      <c r="J1048" t="s">
        <v>8090</v>
      </c>
      <c r="L1048" t="s">
        <v>1899</v>
      </c>
      <c r="M1048" t="s">
        <v>99</v>
      </c>
      <c r="N1048">
        <v>70814</v>
      </c>
      <c r="O1048" t="s">
        <v>68</v>
      </c>
      <c r="Q1048" t="s">
        <v>8091</v>
      </c>
      <c r="S1048" t="s">
        <v>71</v>
      </c>
      <c r="T1048" t="s">
        <v>823</v>
      </c>
      <c r="U1048" t="s">
        <v>762</v>
      </c>
      <c r="V1048" t="s">
        <v>220</v>
      </c>
      <c r="W1048" t="s">
        <v>90</v>
      </c>
      <c r="X1048" t="s">
        <v>754</v>
      </c>
      <c r="Y1048" t="str">
        <f>"37-3011"</f>
        <v>37-3011</v>
      </c>
      <c r="Z1048" t="s">
        <v>454</v>
      </c>
      <c r="AA1048">
        <v>561730</v>
      </c>
      <c r="AB1048">
        <v>10</v>
      </c>
      <c r="AC1048">
        <v>10</v>
      </c>
      <c r="AD1048" t="s">
        <v>77</v>
      </c>
      <c r="AE1048" t="s">
        <v>96</v>
      </c>
      <c r="AF1048">
        <v>40</v>
      </c>
      <c r="AG1048" s="3">
        <v>0.27083333333333331</v>
      </c>
      <c r="AH1048" s="3">
        <v>0.64583333333333337</v>
      </c>
      <c r="AI1048" s="4">
        <v>13.42</v>
      </c>
      <c r="AJ1048">
        <v>20.13</v>
      </c>
      <c r="AK1048">
        <v>20.13</v>
      </c>
      <c r="AL1048" t="s">
        <v>79</v>
      </c>
      <c r="AM1048" t="s">
        <v>80</v>
      </c>
      <c r="AO1048" t="s">
        <v>81</v>
      </c>
      <c r="AR1048" t="s">
        <v>80</v>
      </c>
      <c r="AT1048" t="s">
        <v>80</v>
      </c>
      <c r="AW1048" t="s">
        <v>80</v>
      </c>
      <c r="AY1048" t="s">
        <v>1899</v>
      </c>
      <c r="AZ1048" t="s">
        <v>98</v>
      </c>
      <c r="BA1048" t="s">
        <v>99</v>
      </c>
      <c r="BB1048">
        <v>70814</v>
      </c>
      <c r="BC1048" t="s">
        <v>77</v>
      </c>
    </row>
    <row r="1049" spans="1:55" x14ac:dyDescent="0.25">
      <c r="A1049" t="s">
        <v>5520</v>
      </c>
      <c r="B1049" s="1">
        <v>43437</v>
      </c>
      <c r="C1049" t="s">
        <v>60</v>
      </c>
      <c r="D1049" s="2">
        <v>43407.013101851851</v>
      </c>
      <c r="E1049" t="s">
        <v>61</v>
      </c>
      <c r="F1049" s="1">
        <v>43497</v>
      </c>
      <c r="G1049" s="1">
        <v>43799</v>
      </c>
      <c r="H1049" t="s">
        <v>2243</v>
      </c>
      <c r="J1049" t="s">
        <v>5521</v>
      </c>
      <c r="L1049" t="s">
        <v>3478</v>
      </c>
      <c r="M1049" t="s">
        <v>753</v>
      </c>
      <c r="N1049">
        <v>23228</v>
      </c>
      <c r="O1049" t="s">
        <v>68</v>
      </c>
      <c r="Q1049" t="s">
        <v>2420</v>
      </c>
      <c r="S1049" t="s">
        <v>71</v>
      </c>
      <c r="T1049" t="s">
        <v>823</v>
      </c>
      <c r="U1049" t="s">
        <v>934</v>
      </c>
      <c r="V1049" t="s">
        <v>220</v>
      </c>
      <c r="W1049" t="s">
        <v>90</v>
      </c>
      <c r="X1049" t="s">
        <v>754</v>
      </c>
      <c r="Y1049" t="str">
        <f>"37-3011"</f>
        <v>37-3011</v>
      </c>
      <c r="Z1049" t="s">
        <v>454</v>
      </c>
      <c r="AA1049">
        <v>561730</v>
      </c>
      <c r="AB1049">
        <v>13</v>
      </c>
      <c r="AC1049">
        <v>13</v>
      </c>
      <c r="AD1049" t="s">
        <v>77</v>
      </c>
      <c r="AE1049" t="s">
        <v>78</v>
      </c>
      <c r="AF1049">
        <v>40</v>
      </c>
      <c r="AG1049" s="3">
        <v>0.27083333333333331</v>
      </c>
      <c r="AH1049" s="3">
        <v>0.64583333333333337</v>
      </c>
      <c r="AI1049" s="4">
        <v>14.32</v>
      </c>
      <c r="AJ1049">
        <v>21.48</v>
      </c>
      <c r="AK1049">
        <v>0</v>
      </c>
      <c r="AL1049" t="s">
        <v>79</v>
      </c>
      <c r="AM1049" t="s">
        <v>80</v>
      </c>
      <c r="AO1049" t="s">
        <v>81</v>
      </c>
      <c r="AR1049" t="s">
        <v>80</v>
      </c>
      <c r="AT1049" t="s">
        <v>80</v>
      </c>
      <c r="AW1049" t="s">
        <v>80</v>
      </c>
      <c r="AY1049" t="s">
        <v>3478</v>
      </c>
      <c r="AZ1049" t="s">
        <v>3478</v>
      </c>
      <c r="BA1049" t="s">
        <v>753</v>
      </c>
      <c r="BB1049">
        <v>23228</v>
      </c>
      <c r="BC1049" t="s">
        <v>77</v>
      </c>
    </row>
    <row r="1050" spans="1:55" x14ac:dyDescent="0.25">
      <c r="A1050" t="s">
        <v>5481</v>
      </c>
      <c r="B1050" s="1">
        <v>43437</v>
      </c>
      <c r="C1050" t="s">
        <v>60</v>
      </c>
      <c r="D1050" s="2">
        <v>43405.537141203706</v>
      </c>
      <c r="E1050" t="s">
        <v>757</v>
      </c>
      <c r="F1050" s="1">
        <v>43490</v>
      </c>
      <c r="G1050" s="1">
        <v>43763</v>
      </c>
      <c r="H1050" t="s">
        <v>5482</v>
      </c>
      <c r="J1050" t="s">
        <v>5483</v>
      </c>
      <c r="L1050" t="s">
        <v>5484</v>
      </c>
      <c r="M1050" t="s">
        <v>99</v>
      </c>
      <c r="N1050">
        <v>70548</v>
      </c>
      <c r="O1050" t="s">
        <v>68</v>
      </c>
      <c r="Q1050" t="s">
        <v>5485</v>
      </c>
      <c r="S1050" t="s">
        <v>71</v>
      </c>
      <c r="T1050" t="s">
        <v>1968</v>
      </c>
      <c r="U1050" t="s">
        <v>1969</v>
      </c>
      <c r="V1050" t="s">
        <v>1970</v>
      </c>
      <c r="W1050" t="s">
        <v>99</v>
      </c>
      <c r="X1050" t="s">
        <v>4288</v>
      </c>
      <c r="Y1050" t="str">
        <f>"53-6099"</f>
        <v>53-6099</v>
      </c>
      <c r="Z1050" t="s">
        <v>5486</v>
      </c>
      <c r="AA1050">
        <v>115112</v>
      </c>
      <c r="AB1050">
        <v>4</v>
      </c>
      <c r="AC1050">
        <v>4</v>
      </c>
      <c r="AD1050" t="s">
        <v>77</v>
      </c>
      <c r="AE1050" t="s">
        <v>96</v>
      </c>
      <c r="AF1050">
        <v>35</v>
      </c>
      <c r="AG1050" s="3">
        <v>0.27083333333333331</v>
      </c>
      <c r="AH1050" s="3">
        <v>0.625</v>
      </c>
      <c r="AI1050" s="4">
        <v>9.6999999999999993</v>
      </c>
      <c r="AJ1050">
        <v>14.55</v>
      </c>
      <c r="AL1050" t="s">
        <v>79</v>
      </c>
      <c r="AM1050" t="s">
        <v>80</v>
      </c>
      <c r="AO1050" t="s">
        <v>81</v>
      </c>
      <c r="AR1050" t="s">
        <v>80</v>
      </c>
      <c r="AT1050" t="s">
        <v>80</v>
      </c>
      <c r="AW1050" t="s">
        <v>80</v>
      </c>
      <c r="AY1050" t="s">
        <v>5484</v>
      </c>
      <c r="AZ1050" t="s">
        <v>1050</v>
      </c>
      <c r="BA1050" t="s">
        <v>99</v>
      </c>
      <c r="BB1050">
        <v>70548</v>
      </c>
      <c r="BC1050" t="s">
        <v>77</v>
      </c>
    </row>
    <row r="1051" spans="1:55" x14ac:dyDescent="0.25">
      <c r="A1051" t="s">
        <v>3659</v>
      </c>
      <c r="B1051" s="1">
        <v>43440</v>
      </c>
      <c r="C1051" t="s">
        <v>60</v>
      </c>
      <c r="D1051" s="2">
        <v>43407.007291666669</v>
      </c>
      <c r="E1051" t="s">
        <v>61</v>
      </c>
      <c r="F1051" s="1">
        <v>43497</v>
      </c>
      <c r="G1051" s="1">
        <v>43799</v>
      </c>
      <c r="H1051" t="s">
        <v>3660</v>
      </c>
      <c r="J1051" t="s">
        <v>3661</v>
      </c>
      <c r="L1051" t="s">
        <v>2505</v>
      </c>
      <c r="M1051" t="s">
        <v>152</v>
      </c>
      <c r="N1051">
        <v>21078</v>
      </c>
      <c r="O1051" t="s">
        <v>68</v>
      </c>
      <c r="Q1051" t="s">
        <v>3662</v>
      </c>
      <c r="S1051" t="s">
        <v>71</v>
      </c>
      <c r="T1051" t="s">
        <v>823</v>
      </c>
      <c r="U1051" t="s">
        <v>762</v>
      </c>
      <c r="V1051" t="s">
        <v>220</v>
      </c>
      <c r="W1051" t="s">
        <v>90</v>
      </c>
      <c r="X1051" t="s">
        <v>754</v>
      </c>
      <c r="Y1051" t="str">
        <f>"37-3011"</f>
        <v>37-3011</v>
      </c>
      <c r="Z1051" t="s">
        <v>454</v>
      </c>
      <c r="AA1051">
        <v>561730</v>
      </c>
      <c r="AB1051">
        <v>19</v>
      </c>
      <c r="AC1051">
        <v>19</v>
      </c>
      <c r="AD1051" t="s">
        <v>77</v>
      </c>
      <c r="AE1051" t="s">
        <v>78</v>
      </c>
      <c r="AF1051">
        <v>40</v>
      </c>
      <c r="AG1051" s="3">
        <v>0.29166666666666669</v>
      </c>
      <c r="AH1051" s="3">
        <v>0.66666666666666663</v>
      </c>
      <c r="AI1051" s="4">
        <v>14.64</v>
      </c>
      <c r="AJ1051">
        <v>21.96</v>
      </c>
      <c r="AK1051">
        <v>21.96</v>
      </c>
      <c r="AL1051" t="s">
        <v>79</v>
      </c>
      <c r="AM1051" t="s">
        <v>80</v>
      </c>
      <c r="AO1051" t="s">
        <v>81</v>
      </c>
      <c r="AR1051" t="s">
        <v>80</v>
      </c>
      <c r="AT1051" t="s">
        <v>80</v>
      </c>
      <c r="AW1051" t="s">
        <v>80</v>
      </c>
      <c r="AY1051" t="s">
        <v>2505</v>
      </c>
      <c r="AZ1051" t="s">
        <v>2507</v>
      </c>
      <c r="BA1051" t="s">
        <v>152</v>
      </c>
      <c r="BB1051">
        <v>21078</v>
      </c>
      <c r="BC1051" t="s">
        <v>77</v>
      </c>
    </row>
    <row r="1052" spans="1:55" x14ac:dyDescent="0.25">
      <c r="A1052" t="s">
        <v>3318</v>
      </c>
      <c r="B1052" s="1">
        <v>43433</v>
      </c>
      <c r="C1052" t="s">
        <v>60</v>
      </c>
      <c r="D1052" s="2">
        <v>43407.000914351855</v>
      </c>
      <c r="E1052" t="s">
        <v>61</v>
      </c>
      <c r="F1052" s="1">
        <v>43497</v>
      </c>
      <c r="G1052" s="1">
        <v>43799</v>
      </c>
      <c r="H1052" t="s">
        <v>3319</v>
      </c>
      <c r="J1052" t="s">
        <v>3320</v>
      </c>
      <c r="L1052" t="s">
        <v>331</v>
      </c>
      <c r="M1052" t="s">
        <v>332</v>
      </c>
      <c r="N1052">
        <v>40207</v>
      </c>
      <c r="O1052" t="s">
        <v>68</v>
      </c>
      <c r="Q1052" t="s">
        <v>3321</v>
      </c>
      <c r="S1052" t="s">
        <v>71</v>
      </c>
      <c r="T1052" t="s">
        <v>823</v>
      </c>
      <c r="U1052" t="s">
        <v>934</v>
      </c>
      <c r="V1052" t="s">
        <v>220</v>
      </c>
      <c r="W1052" t="s">
        <v>90</v>
      </c>
      <c r="X1052" t="s">
        <v>754</v>
      </c>
      <c r="Y1052" t="str">
        <f>"37-3011"</f>
        <v>37-3011</v>
      </c>
      <c r="Z1052" t="s">
        <v>454</v>
      </c>
      <c r="AA1052">
        <v>561730</v>
      </c>
      <c r="AB1052">
        <v>45</v>
      </c>
      <c r="AC1052">
        <v>45</v>
      </c>
      <c r="AD1052" t="s">
        <v>77</v>
      </c>
      <c r="AE1052" t="s">
        <v>78</v>
      </c>
      <c r="AF1052">
        <v>40</v>
      </c>
      <c r="AG1052" s="3">
        <v>0.29166666666666669</v>
      </c>
      <c r="AH1052" s="3">
        <v>0.66666666666666663</v>
      </c>
      <c r="AI1052" s="4">
        <v>13.31</v>
      </c>
      <c r="AJ1052">
        <v>19.97</v>
      </c>
      <c r="AL1052" t="s">
        <v>79</v>
      </c>
      <c r="AM1052" t="s">
        <v>80</v>
      </c>
      <c r="AO1052" t="s">
        <v>81</v>
      </c>
      <c r="AP1052" t="s">
        <v>69</v>
      </c>
      <c r="AQ1052" t="s">
        <v>69</v>
      </c>
      <c r="AR1052" t="s">
        <v>80</v>
      </c>
      <c r="AT1052" t="s">
        <v>80</v>
      </c>
      <c r="AW1052" t="s">
        <v>80</v>
      </c>
      <c r="AY1052" t="s">
        <v>331</v>
      </c>
      <c r="AZ1052" t="s">
        <v>278</v>
      </c>
      <c r="BA1052" t="s">
        <v>332</v>
      </c>
      <c r="BB1052">
        <v>40299</v>
      </c>
      <c r="BC1052" t="s">
        <v>77</v>
      </c>
    </row>
    <row r="1053" spans="1:55" x14ac:dyDescent="0.25">
      <c r="A1053" t="s">
        <v>7320</v>
      </c>
      <c r="B1053" s="1">
        <v>43446</v>
      </c>
      <c r="C1053" t="s">
        <v>60</v>
      </c>
      <c r="D1053" s="2">
        <v>43407.000011574077</v>
      </c>
      <c r="E1053" t="s">
        <v>61</v>
      </c>
      <c r="F1053" s="1">
        <v>43497</v>
      </c>
      <c r="G1053" s="1">
        <v>43799</v>
      </c>
      <c r="H1053" t="s">
        <v>7321</v>
      </c>
      <c r="J1053" t="s">
        <v>7322</v>
      </c>
      <c r="L1053" t="s">
        <v>4684</v>
      </c>
      <c r="M1053" t="s">
        <v>90</v>
      </c>
      <c r="N1053">
        <v>76571</v>
      </c>
      <c r="O1053" t="s">
        <v>68</v>
      </c>
      <c r="Q1053" t="s">
        <v>7323</v>
      </c>
      <c r="S1053" t="s">
        <v>71</v>
      </c>
      <c r="T1053" t="s">
        <v>793</v>
      </c>
      <c r="U1053" t="s">
        <v>794</v>
      </c>
      <c r="V1053" t="s">
        <v>184</v>
      </c>
      <c r="W1053" t="s">
        <v>90</v>
      </c>
      <c r="X1053" t="s">
        <v>754</v>
      </c>
      <c r="Y1053" t="str">
        <f>"37-3011"</f>
        <v>37-3011</v>
      </c>
      <c r="Z1053" t="s">
        <v>454</v>
      </c>
      <c r="AA1053">
        <v>561730</v>
      </c>
      <c r="AB1053">
        <v>52</v>
      </c>
      <c r="AC1053">
        <v>52</v>
      </c>
      <c r="AD1053" t="s">
        <v>77</v>
      </c>
      <c r="AE1053" t="s">
        <v>96</v>
      </c>
      <c r="AF1053">
        <v>40</v>
      </c>
      <c r="AG1053" s="3">
        <v>0.29166666666666669</v>
      </c>
      <c r="AH1053" s="3">
        <v>0.72916666666666663</v>
      </c>
      <c r="AI1053" s="4">
        <v>12.56</v>
      </c>
      <c r="AJ1053">
        <v>18.84</v>
      </c>
      <c r="AK1053">
        <v>30</v>
      </c>
      <c r="AL1053" t="s">
        <v>79</v>
      </c>
      <c r="AM1053" t="s">
        <v>80</v>
      </c>
      <c r="AO1053" t="s">
        <v>81</v>
      </c>
      <c r="AR1053" t="s">
        <v>80</v>
      </c>
      <c r="AT1053" t="s">
        <v>80</v>
      </c>
      <c r="AW1053" t="s">
        <v>80</v>
      </c>
      <c r="AY1053" t="s">
        <v>4684</v>
      </c>
      <c r="AZ1053" t="s">
        <v>1244</v>
      </c>
      <c r="BA1053" t="s">
        <v>90</v>
      </c>
      <c r="BB1053">
        <v>76571</v>
      </c>
      <c r="BC1053" t="s">
        <v>77</v>
      </c>
    </row>
    <row r="1054" spans="1:55" x14ac:dyDescent="0.25">
      <c r="A1054" t="s">
        <v>8275</v>
      </c>
      <c r="B1054" s="1">
        <v>43460</v>
      </c>
      <c r="C1054" t="s">
        <v>60</v>
      </c>
      <c r="D1054" s="2">
        <v>43407.000115740739</v>
      </c>
      <c r="E1054" t="s">
        <v>85</v>
      </c>
      <c r="H1054" t="s">
        <v>8276</v>
      </c>
      <c r="J1054" t="s">
        <v>8277</v>
      </c>
      <c r="L1054" t="s">
        <v>791</v>
      </c>
      <c r="M1054" t="s">
        <v>90</v>
      </c>
      <c r="N1054">
        <v>78666</v>
      </c>
      <c r="O1054" t="s">
        <v>68</v>
      </c>
      <c r="Q1054" t="s">
        <v>8278</v>
      </c>
      <c r="S1054" t="s">
        <v>71</v>
      </c>
      <c r="T1054" t="s">
        <v>889</v>
      </c>
      <c r="U1054" t="s">
        <v>890</v>
      </c>
      <c r="V1054" t="s">
        <v>184</v>
      </c>
      <c r="W1054" t="s">
        <v>90</v>
      </c>
      <c r="X1054" t="s">
        <v>92</v>
      </c>
      <c r="Y1054" t="str">
        <f>"47-2061"</f>
        <v>47-2061</v>
      </c>
      <c r="Z1054" t="s">
        <v>92</v>
      </c>
      <c r="AA1054">
        <v>238110</v>
      </c>
      <c r="AB1054">
        <v>18</v>
      </c>
      <c r="AD1054" t="s">
        <v>77</v>
      </c>
      <c r="AE1054" t="s">
        <v>96</v>
      </c>
      <c r="AF1054">
        <v>40</v>
      </c>
      <c r="AG1054" s="3">
        <v>0.29166666666666669</v>
      </c>
      <c r="AH1054" s="3">
        <v>0.66666666666666663</v>
      </c>
      <c r="AI1054" s="4">
        <v>15.2</v>
      </c>
      <c r="AJ1054">
        <v>22.8</v>
      </c>
      <c r="AK1054">
        <v>27</v>
      </c>
      <c r="AL1054" t="s">
        <v>79</v>
      </c>
      <c r="AM1054" t="s">
        <v>80</v>
      </c>
      <c r="AO1054" t="s">
        <v>81</v>
      </c>
      <c r="AR1054" t="s">
        <v>80</v>
      </c>
      <c r="AT1054" t="s">
        <v>80</v>
      </c>
      <c r="AW1054" t="s">
        <v>80</v>
      </c>
      <c r="AY1054" t="s">
        <v>791</v>
      </c>
      <c r="AZ1054" t="s">
        <v>795</v>
      </c>
      <c r="BA1054" t="s">
        <v>90</v>
      </c>
      <c r="BB1054">
        <v>78666</v>
      </c>
      <c r="BC1054" t="s">
        <v>77</v>
      </c>
    </row>
    <row r="1055" spans="1:55" x14ac:dyDescent="0.25">
      <c r="A1055" t="s">
        <v>7890</v>
      </c>
      <c r="B1055" s="1">
        <v>43427</v>
      </c>
      <c r="C1055" t="s">
        <v>60</v>
      </c>
      <c r="D1055" s="2">
        <v>43407.032175925924</v>
      </c>
      <c r="E1055" t="s">
        <v>61</v>
      </c>
      <c r="F1055" s="1">
        <v>43497</v>
      </c>
      <c r="G1055" s="1">
        <v>43784</v>
      </c>
      <c r="H1055" t="s">
        <v>7891</v>
      </c>
      <c r="J1055" t="s">
        <v>7892</v>
      </c>
      <c r="K1055" t="s">
        <v>7893</v>
      </c>
      <c r="L1055" t="s">
        <v>2815</v>
      </c>
      <c r="M1055" t="s">
        <v>99</v>
      </c>
      <c r="N1055">
        <v>71373</v>
      </c>
      <c r="O1055" t="s">
        <v>68</v>
      </c>
      <c r="Q1055" t="s">
        <v>7894</v>
      </c>
      <c r="S1055" t="s">
        <v>71</v>
      </c>
      <c r="T1055" t="s">
        <v>1968</v>
      </c>
      <c r="U1055" t="s">
        <v>1969</v>
      </c>
      <c r="V1055" t="s">
        <v>1970</v>
      </c>
      <c r="W1055" t="s">
        <v>99</v>
      </c>
      <c r="X1055" t="s">
        <v>7895</v>
      </c>
      <c r="Y1055" t="str">
        <f>"53-7062"</f>
        <v>53-7062</v>
      </c>
      <c r="Z1055" t="s">
        <v>186</v>
      </c>
      <c r="AA1055">
        <v>444220</v>
      </c>
      <c r="AB1055">
        <v>4</v>
      </c>
      <c r="AC1055">
        <v>4</v>
      </c>
      <c r="AD1055" t="s">
        <v>77</v>
      </c>
      <c r="AE1055" t="s">
        <v>96</v>
      </c>
      <c r="AF1055">
        <v>35</v>
      </c>
      <c r="AG1055" s="3">
        <v>0.29166666666666669</v>
      </c>
      <c r="AH1055" s="3">
        <v>0.625</v>
      </c>
      <c r="AI1055" s="4">
        <v>11.63</v>
      </c>
      <c r="AJ1055">
        <v>17.45</v>
      </c>
      <c r="AL1055" t="s">
        <v>79</v>
      </c>
      <c r="AM1055" t="s">
        <v>80</v>
      </c>
      <c r="AO1055" t="s">
        <v>81</v>
      </c>
      <c r="AR1055" t="s">
        <v>80</v>
      </c>
      <c r="AT1055" t="s">
        <v>80</v>
      </c>
      <c r="AW1055" t="s">
        <v>71</v>
      </c>
      <c r="AX1055">
        <v>3</v>
      </c>
      <c r="AY1055" t="s">
        <v>2815</v>
      </c>
      <c r="AZ1055" t="s">
        <v>7896</v>
      </c>
      <c r="BA1055" t="s">
        <v>99</v>
      </c>
      <c r="BB1055">
        <v>71373</v>
      </c>
      <c r="BC1055" t="s">
        <v>77</v>
      </c>
    </row>
    <row r="1056" spans="1:55" x14ac:dyDescent="0.25">
      <c r="A1056" t="s">
        <v>5415</v>
      </c>
      <c r="B1056" s="1">
        <v>43432</v>
      </c>
      <c r="C1056" t="s">
        <v>60</v>
      </c>
      <c r="D1056" s="2">
        <v>43407.001840277779</v>
      </c>
      <c r="E1056" t="s">
        <v>61</v>
      </c>
      <c r="F1056" s="1">
        <v>43497</v>
      </c>
      <c r="G1056" s="1">
        <v>43799</v>
      </c>
      <c r="H1056" t="s">
        <v>5340</v>
      </c>
      <c r="J1056" t="s">
        <v>5341</v>
      </c>
      <c r="L1056" t="s">
        <v>5342</v>
      </c>
      <c r="M1056" t="s">
        <v>753</v>
      </c>
      <c r="N1056">
        <v>20109</v>
      </c>
      <c r="O1056" t="s">
        <v>68</v>
      </c>
      <c r="Q1056" t="s">
        <v>5343</v>
      </c>
      <c r="S1056" t="s">
        <v>71</v>
      </c>
      <c r="T1056" t="s">
        <v>823</v>
      </c>
      <c r="U1056" t="s">
        <v>934</v>
      </c>
      <c r="V1056" t="s">
        <v>220</v>
      </c>
      <c r="W1056" t="s">
        <v>90</v>
      </c>
      <c r="X1056" t="s">
        <v>754</v>
      </c>
      <c r="Y1056" t="str">
        <f>"37-3011"</f>
        <v>37-3011</v>
      </c>
      <c r="Z1056" t="s">
        <v>454</v>
      </c>
      <c r="AA1056">
        <v>561730</v>
      </c>
      <c r="AB1056">
        <v>58</v>
      </c>
      <c r="AC1056">
        <v>58</v>
      </c>
      <c r="AD1056" t="s">
        <v>77</v>
      </c>
      <c r="AE1056" t="s">
        <v>78</v>
      </c>
      <c r="AF1056">
        <v>40</v>
      </c>
      <c r="AG1056" s="3">
        <v>0.29166666666666669</v>
      </c>
      <c r="AH1056" s="3">
        <v>0.66666666666666663</v>
      </c>
      <c r="AI1056" s="4">
        <v>15.39</v>
      </c>
      <c r="AJ1056">
        <v>23.09</v>
      </c>
      <c r="AL1056" t="s">
        <v>79</v>
      </c>
      <c r="AM1056" t="s">
        <v>80</v>
      </c>
      <c r="AO1056" t="s">
        <v>81</v>
      </c>
      <c r="AP1056" t="s">
        <v>69</v>
      </c>
      <c r="AQ1056" t="s">
        <v>69</v>
      </c>
      <c r="AR1056" t="s">
        <v>80</v>
      </c>
      <c r="AT1056" t="s">
        <v>80</v>
      </c>
      <c r="AW1056" t="s">
        <v>80</v>
      </c>
      <c r="AY1056" t="s">
        <v>5342</v>
      </c>
      <c r="AZ1056" t="s">
        <v>3419</v>
      </c>
      <c r="BA1056" t="s">
        <v>753</v>
      </c>
      <c r="BB1056">
        <v>20109</v>
      </c>
      <c r="BC1056" t="s">
        <v>77</v>
      </c>
    </row>
    <row r="1057" spans="1:59" x14ac:dyDescent="0.25">
      <c r="A1057" t="s">
        <v>5491</v>
      </c>
      <c r="B1057" s="1">
        <v>43437</v>
      </c>
      <c r="C1057" t="s">
        <v>60</v>
      </c>
      <c r="D1057" s="2">
        <v>43407.045729166668</v>
      </c>
      <c r="E1057" t="s">
        <v>61</v>
      </c>
      <c r="F1057" s="1">
        <v>43497</v>
      </c>
      <c r="G1057" s="1">
        <v>43770</v>
      </c>
      <c r="H1057" t="s">
        <v>5492</v>
      </c>
      <c r="J1057" t="s">
        <v>5493</v>
      </c>
      <c r="L1057" t="s">
        <v>309</v>
      </c>
      <c r="M1057" t="s">
        <v>90</v>
      </c>
      <c r="N1057">
        <v>77545</v>
      </c>
      <c r="O1057" t="s">
        <v>68</v>
      </c>
      <c r="Q1057" t="s">
        <v>5494</v>
      </c>
      <c r="S1057" t="s">
        <v>71</v>
      </c>
      <c r="T1057" t="s">
        <v>663</v>
      </c>
      <c r="U1057" t="s">
        <v>1003</v>
      </c>
      <c r="V1057" t="s">
        <v>640</v>
      </c>
      <c r="W1057" t="s">
        <v>90</v>
      </c>
      <c r="X1057" t="s">
        <v>754</v>
      </c>
      <c r="Y1057" t="str">
        <f>"37-3011"</f>
        <v>37-3011</v>
      </c>
      <c r="Z1057" t="s">
        <v>454</v>
      </c>
      <c r="AA1057">
        <v>561730</v>
      </c>
      <c r="AB1057">
        <v>25</v>
      </c>
      <c r="AC1057">
        <v>25</v>
      </c>
      <c r="AD1057" t="s">
        <v>77</v>
      </c>
      <c r="AE1057" t="s">
        <v>96</v>
      </c>
      <c r="AF1057">
        <v>40</v>
      </c>
      <c r="AG1057" s="3">
        <v>0.27083333333333331</v>
      </c>
      <c r="AH1057" s="3">
        <v>0.6875</v>
      </c>
      <c r="AI1057" s="4">
        <v>13.44</v>
      </c>
      <c r="AJ1057">
        <v>20.16</v>
      </c>
      <c r="AL1057" t="s">
        <v>79</v>
      </c>
      <c r="AM1057" t="s">
        <v>80</v>
      </c>
      <c r="AO1057" t="s">
        <v>81</v>
      </c>
      <c r="AR1057" t="s">
        <v>80</v>
      </c>
      <c r="AT1057" t="s">
        <v>80</v>
      </c>
      <c r="AW1057" t="s">
        <v>71</v>
      </c>
      <c r="AX1057">
        <v>2</v>
      </c>
      <c r="AY1057" t="s">
        <v>309</v>
      </c>
      <c r="AZ1057" t="s">
        <v>2298</v>
      </c>
      <c r="BA1057" t="s">
        <v>90</v>
      </c>
      <c r="BB1057">
        <v>77545</v>
      </c>
      <c r="BC1057" t="s">
        <v>77</v>
      </c>
    </row>
    <row r="1058" spans="1:59" x14ac:dyDescent="0.25">
      <c r="A1058" t="s">
        <v>2242</v>
      </c>
      <c r="B1058" s="1">
        <v>43433</v>
      </c>
      <c r="C1058" t="s">
        <v>60</v>
      </c>
      <c r="D1058" s="2">
        <v>43407.008935185186</v>
      </c>
      <c r="E1058" t="s">
        <v>61</v>
      </c>
      <c r="F1058" s="1">
        <v>43497</v>
      </c>
      <c r="G1058" s="1">
        <v>43799</v>
      </c>
      <c r="H1058" t="s">
        <v>2243</v>
      </c>
      <c r="J1058" t="s">
        <v>2244</v>
      </c>
      <c r="L1058" t="s">
        <v>2245</v>
      </c>
      <c r="M1058" t="s">
        <v>240</v>
      </c>
      <c r="N1058">
        <v>30047</v>
      </c>
      <c r="O1058" t="s">
        <v>68</v>
      </c>
      <c r="Q1058" t="s">
        <v>2246</v>
      </c>
      <c r="S1058" t="s">
        <v>71</v>
      </c>
      <c r="T1058" t="s">
        <v>823</v>
      </c>
      <c r="U1058" t="s">
        <v>762</v>
      </c>
      <c r="V1058" t="s">
        <v>220</v>
      </c>
      <c r="W1058" t="s">
        <v>90</v>
      </c>
      <c r="X1058" t="s">
        <v>754</v>
      </c>
      <c r="Y1058" t="str">
        <f>"37-3011"</f>
        <v>37-3011</v>
      </c>
      <c r="Z1058" t="s">
        <v>454</v>
      </c>
      <c r="AA1058">
        <v>561730</v>
      </c>
      <c r="AB1058">
        <v>20</v>
      </c>
      <c r="AC1058">
        <v>20</v>
      </c>
      <c r="AD1058" t="s">
        <v>77</v>
      </c>
      <c r="AE1058" t="s">
        <v>96</v>
      </c>
      <c r="AF1058">
        <v>40</v>
      </c>
      <c r="AG1058" s="3">
        <v>0.27083333333333331</v>
      </c>
      <c r="AH1058" s="3">
        <v>0.64583333333333337</v>
      </c>
      <c r="AI1058" s="4">
        <v>14.24</v>
      </c>
      <c r="AJ1058">
        <v>21.36</v>
      </c>
      <c r="AK1058">
        <v>21.36</v>
      </c>
      <c r="AL1058" t="s">
        <v>79</v>
      </c>
      <c r="AM1058" t="s">
        <v>80</v>
      </c>
      <c r="AO1058" t="s">
        <v>81</v>
      </c>
      <c r="AR1058" t="s">
        <v>80</v>
      </c>
      <c r="AT1058" t="s">
        <v>80</v>
      </c>
      <c r="AW1058" t="s">
        <v>80</v>
      </c>
      <c r="AY1058" t="s">
        <v>2245</v>
      </c>
      <c r="AZ1058" t="s">
        <v>2247</v>
      </c>
      <c r="BA1058" t="s">
        <v>240</v>
      </c>
      <c r="BB1058">
        <v>30047</v>
      </c>
      <c r="BC1058" t="s">
        <v>77</v>
      </c>
    </row>
    <row r="1059" spans="1:59" x14ac:dyDescent="0.25">
      <c r="A1059" t="s">
        <v>7020</v>
      </c>
      <c r="B1059" s="1">
        <v>43411</v>
      </c>
      <c r="C1059" t="s">
        <v>60</v>
      </c>
      <c r="D1059" s="2">
        <v>43405.399201388886</v>
      </c>
      <c r="E1059" t="s">
        <v>350</v>
      </c>
      <c r="H1059" t="s">
        <v>7021</v>
      </c>
      <c r="I1059" t="s">
        <v>7022</v>
      </c>
      <c r="J1059" t="s">
        <v>7023</v>
      </c>
      <c r="L1059" t="s">
        <v>7024</v>
      </c>
      <c r="M1059" t="s">
        <v>128</v>
      </c>
      <c r="N1059">
        <v>60053</v>
      </c>
      <c r="O1059" t="s">
        <v>68</v>
      </c>
      <c r="Q1059" t="s">
        <v>7025</v>
      </c>
      <c r="S1059" t="s">
        <v>71</v>
      </c>
      <c r="U1059" t="s">
        <v>7026</v>
      </c>
      <c r="V1059" t="s">
        <v>7027</v>
      </c>
      <c r="W1059" t="s">
        <v>128</v>
      </c>
      <c r="X1059" t="s">
        <v>3251</v>
      </c>
      <c r="Y1059" t="str">
        <f>"53-7062"</f>
        <v>53-7062</v>
      </c>
      <c r="Z1059" t="s">
        <v>186</v>
      </c>
      <c r="AB1059">
        <v>6</v>
      </c>
      <c r="AD1059" t="s">
        <v>77</v>
      </c>
      <c r="AE1059" t="s">
        <v>96</v>
      </c>
      <c r="AF1059">
        <v>40</v>
      </c>
      <c r="AG1059" s="3">
        <v>0.29166666666666669</v>
      </c>
      <c r="AH1059" s="3">
        <v>0.79166666666666663</v>
      </c>
      <c r="AI1059" s="5">
        <v>12</v>
      </c>
      <c r="AM1059" t="s">
        <v>80</v>
      </c>
      <c r="AO1059" t="s">
        <v>81</v>
      </c>
      <c r="AR1059" t="s">
        <v>80</v>
      </c>
      <c r="AT1059" t="s">
        <v>71</v>
      </c>
      <c r="AU1059">
        <v>1</v>
      </c>
      <c r="AV1059" t="s">
        <v>7028</v>
      </c>
      <c r="AW1059" t="s">
        <v>80</v>
      </c>
      <c r="AY1059" t="s">
        <v>7029</v>
      </c>
      <c r="AZ1059" t="s">
        <v>7030</v>
      </c>
      <c r="BA1059" t="s">
        <v>128</v>
      </c>
      <c r="BB1059">
        <v>60053</v>
      </c>
      <c r="BC1059" t="s">
        <v>83</v>
      </c>
      <c r="BD1059" t="s">
        <v>7031</v>
      </c>
      <c r="BE1059">
        <v>6094644</v>
      </c>
      <c r="BF1059" s="1">
        <v>43191</v>
      </c>
      <c r="BG1059" s="1">
        <v>43405</v>
      </c>
    </row>
    <row r="1060" spans="1:59" x14ac:dyDescent="0.25">
      <c r="A1060" t="s">
        <v>3228</v>
      </c>
      <c r="B1060" s="1">
        <v>43432</v>
      </c>
      <c r="C1060" t="s">
        <v>60</v>
      </c>
      <c r="D1060" s="2">
        <v>43407.002800925926</v>
      </c>
      <c r="E1060" t="s">
        <v>61</v>
      </c>
      <c r="F1060" s="1">
        <v>43497</v>
      </c>
      <c r="G1060" s="1">
        <v>43799</v>
      </c>
      <c r="H1060" t="s">
        <v>3229</v>
      </c>
      <c r="J1060" t="s">
        <v>3230</v>
      </c>
      <c r="L1060" t="s">
        <v>3231</v>
      </c>
      <c r="M1060" t="s">
        <v>479</v>
      </c>
      <c r="N1060">
        <v>45014</v>
      </c>
      <c r="O1060" t="s">
        <v>68</v>
      </c>
      <c r="Q1060" t="s">
        <v>3232</v>
      </c>
      <c r="S1060" t="s">
        <v>71</v>
      </c>
      <c r="T1060" t="s">
        <v>823</v>
      </c>
      <c r="U1060" t="s">
        <v>934</v>
      </c>
      <c r="V1060" t="s">
        <v>220</v>
      </c>
      <c r="W1060" t="s">
        <v>90</v>
      </c>
      <c r="X1060" t="s">
        <v>754</v>
      </c>
      <c r="Y1060" t="str">
        <f>"37-3011"</f>
        <v>37-3011</v>
      </c>
      <c r="Z1060" t="s">
        <v>454</v>
      </c>
      <c r="AA1060">
        <v>561730</v>
      </c>
      <c r="AB1060">
        <v>18</v>
      </c>
      <c r="AC1060">
        <v>18</v>
      </c>
      <c r="AD1060" t="s">
        <v>77</v>
      </c>
      <c r="AE1060" t="s">
        <v>78</v>
      </c>
      <c r="AF1060">
        <v>40</v>
      </c>
      <c r="AG1060" s="3">
        <v>0.29166666666666669</v>
      </c>
      <c r="AH1060" s="3">
        <v>0.66666666666666663</v>
      </c>
      <c r="AI1060" s="4">
        <v>13.91</v>
      </c>
      <c r="AJ1060">
        <v>20.87</v>
      </c>
      <c r="AL1060" t="s">
        <v>79</v>
      </c>
      <c r="AM1060" t="s">
        <v>80</v>
      </c>
      <c r="AO1060" t="s">
        <v>81</v>
      </c>
      <c r="AP1060" t="s">
        <v>69</v>
      </c>
      <c r="AQ1060" t="s">
        <v>69</v>
      </c>
      <c r="AR1060" t="s">
        <v>80</v>
      </c>
      <c r="AT1060" t="s">
        <v>80</v>
      </c>
      <c r="AW1060" t="s">
        <v>80</v>
      </c>
      <c r="AY1060" t="s">
        <v>3231</v>
      </c>
      <c r="AZ1060" t="s">
        <v>1149</v>
      </c>
      <c r="BA1060" t="s">
        <v>479</v>
      </c>
      <c r="BB1060">
        <v>45014</v>
      </c>
      <c r="BC1060" t="s">
        <v>77</v>
      </c>
    </row>
    <row r="1061" spans="1:59" x14ac:dyDescent="0.25">
      <c r="A1061" t="s">
        <v>3707</v>
      </c>
      <c r="B1061" s="1">
        <v>43441</v>
      </c>
      <c r="C1061" t="s">
        <v>60</v>
      </c>
      <c r="D1061" s="2">
        <v>43407.43378472222</v>
      </c>
      <c r="E1061" t="s">
        <v>61</v>
      </c>
      <c r="F1061" s="1">
        <v>43497</v>
      </c>
      <c r="G1061" s="1">
        <v>43769</v>
      </c>
      <c r="H1061" t="s">
        <v>1191</v>
      </c>
      <c r="J1061" t="s">
        <v>1192</v>
      </c>
      <c r="K1061" t="s">
        <v>1193</v>
      </c>
      <c r="L1061" t="s">
        <v>377</v>
      </c>
      <c r="M1061" t="s">
        <v>119</v>
      </c>
      <c r="N1061">
        <v>33141</v>
      </c>
      <c r="O1061" t="s">
        <v>68</v>
      </c>
      <c r="Q1061" t="s">
        <v>1194</v>
      </c>
      <c r="S1061" t="s">
        <v>80</v>
      </c>
      <c r="U1061" t="s">
        <v>108</v>
      </c>
      <c r="X1061" t="s">
        <v>558</v>
      </c>
      <c r="Y1061" t="str">
        <f>"37-2012"</f>
        <v>37-2012</v>
      </c>
      <c r="Z1061" t="s">
        <v>268</v>
      </c>
      <c r="AA1061">
        <v>561720</v>
      </c>
      <c r="AB1061">
        <v>45</v>
      </c>
      <c r="AC1061">
        <v>45</v>
      </c>
      <c r="AD1061" t="s">
        <v>77</v>
      </c>
      <c r="AE1061" t="s">
        <v>96</v>
      </c>
      <c r="AF1061">
        <v>35</v>
      </c>
      <c r="AG1061" s="3">
        <v>0.375</v>
      </c>
      <c r="AH1061" s="3">
        <v>0.66666666666666663</v>
      </c>
      <c r="AI1061" s="4">
        <v>11.02</v>
      </c>
      <c r="AJ1061">
        <v>16.53</v>
      </c>
      <c r="AL1061" t="s">
        <v>79</v>
      </c>
      <c r="AM1061" t="s">
        <v>80</v>
      </c>
      <c r="AO1061" t="s">
        <v>81</v>
      </c>
      <c r="AR1061" t="s">
        <v>80</v>
      </c>
      <c r="AT1061" t="s">
        <v>80</v>
      </c>
      <c r="AW1061" t="s">
        <v>71</v>
      </c>
      <c r="AX1061">
        <v>1</v>
      </c>
      <c r="AY1061" t="s">
        <v>1793</v>
      </c>
      <c r="AZ1061" t="s">
        <v>1420</v>
      </c>
      <c r="BA1061" t="s">
        <v>119</v>
      </c>
      <c r="BB1061">
        <v>32459</v>
      </c>
      <c r="BC1061" t="s">
        <v>77</v>
      </c>
    </row>
    <row r="1062" spans="1:59" x14ac:dyDescent="0.25">
      <c r="A1062" t="s">
        <v>5420</v>
      </c>
      <c r="B1062" s="1">
        <v>43461</v>
      </c>
      <c r="C1062" t="s">
        <v>60</v>
      </c>
      <c r="D1062" s="2">
        <v>43407.001388888886</v>
      </c>
      <c r="E1062" t="s">
        <v>85</v>
      </c>
      <c r="H1062" t="s">
        <v>4676</v>
      </c>
      <c r="I1062" t="s">
        <v>4677</v>
      </c>
      <c r="J1062" t="s">
        <v>4678</v>
      </c>
      <c r="L1062" t="s">
        <v>319</v>
      </c>
      <c r="M1062" t="s">
        <v>261</v>
      </c>
      <c r="N1062">
        <v>85040</v>
      </c>
      <c r="O1062" t="s">
        <v>68</v>
      </c>
      <c r="Q1062" t="s">
        <v>4679</v>
      </c>
      <c r="S1062" t="s">
        <v>71</v>
      </c>
      <c r="T1062" t="s">
        <v>182</v>
      </c>
      <c r="U1062" t="s">
        <v>908</v>
      </c>
      <c r="V1062" t="s">
        <v>184</v>
      </c>
      <c r="W1062" t="s">
        <v>90</v>
      </c>
      <c r="X1062" t="s">
        <v>754</v>
      </c>
      <c r="Y1062" t="str">
        <f>"37-3011"</f>
        <v>37-3011</v>
      </c>
      <c r="Z1062" t="s">
        <v>454</v>
      </c>
      <c r="AA1062">
        <v>561730</v>
      </c>
      <c r="AB1062">
        <v>16</v>
      </c>
      <c r="AD1062" t="s">
        <v>77</v>
      </c>
      <c r="AE1062" t="s">
        <v>96</v>
      </c>
      <c r="AF1062">
        <v>40</v>
      </c>
      <c r="AG1062" s="3">
        <v>0.20833333333333334</v>
      </c>
      <c r="AH1062" s="3">
        <v>0.5625</v>
      </c>
      <c r="AI1062" s="4">
        <v>13.3</v>
      </c>
      <c r="AJ1062">
        <v>19.95</v>
      </c>
      <c r="AL1062" t="s">
        <v>79</v>
      </c>
      <c r="AM1062" t="s">
        <v>80</v>
      </c>
      <c r="AO1062" t="s">
        <v>81</v>
      </c>
      <c r="AR1062" t="s">
        <v>80</v>
      </c>
      <c r="AT1062" t="s">
        <v>80</v>
      </c>
      <c r="AW1062" t="s">
        <v>80</v>
      </c>
      <c r="AY1062" t="s">
        <v>539</v>
      </c>
      <c r="AZ1062" t="s">
        <v>755</v>
      </c>
      <c r="BA1062" t="s">
        <v>90</v>
      </c>
      <c r="BB1062">
        <v>78217</v>
      </c>
      <c r="BC1062" t="s">
        <v>77</v>
      </c>
    </row>
    <row r="1063" spans="1:59" x14ac:dyDescent="0.25">
      <c r="A1063" t="s">
        <v>6393</v>
      </c>
      <c r="B1063" s="1">
        <v>43433</v>
      </c>
      <c r="C1063" t="s">
        <v>60</v>
      </c>
      <c r="D1063" s="2">
        <v>43407.00104166667</v>
      </c>
      <c r="E1063" t="s">
        <v>61</v>
      </c>
      <c r="F1063" s="1">
        <v>43497</v>
      </c>
      <c r="G1063" s="1">
        <v>43799</v>
      </c>
      <c r="H1063" t="s">
        <v>6394</v>
      </c>
      <c r="J1063" t="s">
        <v>6395</v>
      </c>
      <c r="L1063" t="s">
        <v>1054</v>
      </c>
      <c r="M1063" t="s">
        <v>1055</v>
      </c>
      <c r="N1063">
        <v>46203</v>
      </c>
      <c r="O1063" t="s">
        <v>68</v>
      </c>
      <c r="Q1063" t="s">
        <v>6396</v>
      </c>
      <c r="S1063" t="s">
        <v>71</v>
      </c>
      <c r="T1063" t="s">
        <v>960</v>
      </c>
      <c r="U1063" t="s">
        <v>961</v>
      </c>
      <c r="V1063" t="s">
        <v>428</v>
      </c>
      <c r="W1063" t="s">
        <v>354</v>
      </c>
      <c r="X1063" t="s">
        <v>754</v>
      </c>
      <c r="Y1063" t="str">
        <f>"37-3011"</f>
        <v>37-3011</v>
      </c>
      <c r="Z1063" t="s">
        <v>454</v>
      </c>
      <c r="AA1063">
        <v>56173</v>
      </c>
      <c r="AB1063">
        <v>30</v>
      </c>
      <c r="AC1063">
        <v>30</v>
      </c>
      <c r="AD1063" t="s">
        <v>77</v>
      </c>
      <c r="AE1063" t="s">
        <v>96</v>
      </c>
      <c r="AF1063">
        <v>40</v>
      </c>
      <c r="AG1063" s="3">
        <v>0.29166666666666669</v>
      </c>
      <c r="AH1063" s="3">
        <v>0.72916666666666663</v>
      </c>
      <c r="AI1063" s="4">
        <v>13.41</v>
      </c>
      <c r="AJ1063">
        <v>20.12</v>
      </c>
      <c r="AK1063">
        <v>20.12</v>
      </c>
      <c r="AL1063" t="s">
        <v>79</v>
      </c>
      <c r="AM1063" t="s">
        <v>80</v>
      </c>
      <c r="AO1063" t="s">
        <v>173</v>
      </c>
      <c r="AR1063" t="s">
        <v>80</v>
      </c>
      <c r="AT1063" t="s">
        <v>80</v>
      </c>
      <c r="AW1063" t="s">
        <v>71</v>
      </c>
      <c r="AX1063">
        <v>3</v>
      </c>
      <c r="AY1063" t="s">
        <v>1054</v>
      </c>
      <c r="AZ1063" t="s">
        <v>565</v>
      </c>
      <c r="BA1063" t="s">
        <v>1055</v>
      </c>
      <c r="BB1063">
        <v>46203</v>
      </c>
      <c r="BC1063" t="s">
        <v>77</v>
      </c>
    </row>
    <row r="1064" spans="1:59" x14ac:dyDescent="0.25">
      <c r="A1064" t="s">
        <v>4666</v>
      </c>
      <c r="B1064" s="1">
        <v>43441</v>
      </c>
      <c r="C1064" t="s">
        <v>60</v>
      </c>
      <c r="D1064" s="2">
        <v>43407.430439814816</v>
      </c>
      <c r="E1064" t="s">
        <v>61</v>
      </c>
      <c r="F1064" s="1">
        <v>43497</v>
      </c>
      <c r="G1064" s="1">
        <v>43769</v>
      </c>
      <c r="H1064" t="s">
        <v>1191</v>
      </c>
      <c r="J1064" t="s">
        <v>1192</v>
      </c>
      <c r="K1064" t="s">
        <v>1193</v>
      </c>
      <c r="L1064" t="s">
        <v>377</v>
      </c>
      <c r="M1064" t="s">
        <v>119</v>
      </c>
      <c r="N1064">
        <v>33141</v>
      </c>
      <c r="O1064" t="s">
        <v>68</v>
      </c>
      <c r="Q1064" t="s">
        <v>1194</v>
      </c>
      <c r="S1064" t="s">
        <v>80</v>
      </c>
      <c r="U1064" t="s">
        <v>108</v>
      </c>
      <c r="X1064" t="s">
        <v>558</v>
      </c>
      <c r="Y1064" t="str">
        <f>"37-2012"</f>
        <v>37-2012</v>
      </c>
      <c r="Z1064" t="s">
        <v>268</v>
      </c>
      <c r="AA1064">
        <v>561720</v>
      </c>
      <c r="AB1064">
        <v>75</v>
      </c>
      <c r="AC1064">
        <v>75</v>
      </c>
      <c r="AD1064" t="s">
        <v>77</v>
      </c>
      <c r="AE1064" t="s">
        <v>96</v>
      </c>
      <c r="AF1064">
        <v>35</v>
      </c>
      <c r="AG1064" s="3">
        <v>0.375</v>
      </c>
      <c r="AH1064" s="3">
        <v>0.66666666666666663</v>
      </c>
      <c r="AI1064" s="4">
        <v>10.47</v>
      </c>
      <c r="AJ1064">
        <v>15.71</v>
      </c>
      <c r="AL1064" t="s">
        <v>79</v>
      </c>
      <c r="AM1064" t="s">
        <v>80</v>
      </c>
      <c r="AO1064" t="s">
        <v>81</v>
      </c>
      <c r="AR1064" t="s">
        <v>80</v>
      </c>
      <c r="AT1064" t="s">
        <v>80</v>
      </c>
      <c r="AW1064" t="s">
        <v>71</v>
      </c>
      <c r="AX1064">
        <v>1</v>
      </c>
      <c r="AY1064" t="s">
        <v>1195</v>
      </c>
      <c r="AZ1064" t="s">
        <v>1196</v>
      </c>
      <c r="BA1064" t="s">
        <v>119</v>
      </c>
      <c r="BB1064">
        <v>32407</v>
      </c>
      <c r="BC1064" t="s">
        <v>77</v>
      </c>
    </row>
    <row r="1065" spans="1:59" x14ac:dyDescent="0.25">
      <c r="A1065" t="s">
        <v>7956</v>
      </c>
      <c r="B1065" s="1">
        <v>43434</v>
      </c>
      <c r="C1065" t="s">
        <v>60</v>
      </c>
      <c r="D1065" s="2">
        <v>43407.002465277779</v>
      </c>
      <c r="E1065" t="s">
        <v>61</v>
      </c>
      <c r="F1065" s="1">
        <v>43497</v>
      </c>
      <c r="G1065" s="1">
        <v>43799</v>
      </c>
      <c r="H1065" t="s">
        <v>7957</v>
      </c>
      <c r="I1065" t="s">
        <v>7957</v>
      </c>
      <c r="J1065" t="s">
        <v>7958</v>
      </c>
      <c r="L1065" t="s">
        <v>3898</v>
      </c>
      <c r="M1065" t="s">
        <v>753</v>
      </c>
      <c r="N1065">
        <v>23059</v>
      </c>
      <c r="O1065" t="s">
        <v>68</v>
      </c>
      <c r="Q1065" t="s">
        <v>7959</v>
      </c>
      <c r="S1065" t="s">
        <v>80</v>
      </c>
      <c r="U1065" t="s">
        <v>108</v>
      </c>
      <c r="X1065" t="s">
        <v>754</v>
      </c>
      <c r="Y1065" t="str">
        <f>"37-3011"</f>
        <v>37-3011</v>
      </c>
      <c r="Z1065" t="s">
        <v>454</v>
      </c>
      <c r="AA1065">
        <v>561730</v>
      </c>
      <c r="AB1065">
        <v>65</v>
      </c>
      <c r="AC1065">
        <v>65</v>
      </c>
      <c r="AD1065" t="s">
        <v>77</v>
      </c>
      <c r="AE1065" t="s">
        <v>96</v>
      </c>
      <c r="AF1065">
        <v>35</v>
      </c>
      <c r="AG1065" s="3">
        <v>0.29166666666666669</v>
      </c>
      <c r="AH1065" s="3">
        <v>0.66666666666666663</v>
      </c>
      <c r="AI1065" s="4">
        <v>14.32</v>
      </c>
      <c r="AJ1065">
        <v>21.48</v>
      </c>
      <c r="AL1065" t="s">
        <v>79</v>
      </c>
      <c r="AM1065" t="s">
        <v>80</v>
      </c>
      <c r="AO1065" t="s">
        <v>81</v>
      </c>
      <c r="AP1065" t="s">
        <v>69</v>
      </c>
      <c r="AQ1065" t="s">
        <v>69</v>
      </c>
      <c r="AR1065" t="s">
        <v>80</v>
      </c>
      <c r="AT1065" t="s">
        <v>80</v>
      </c>
      <c r="AW1065" t="s">
        <v>71</v>
      </c>
      <c r="AX1065">
        <v>3</v>
      </c>
      <c r="AY1065" t="s">
        <v>7960</v>
      </c>
      <c r="AZ1065" t="s">
        <v>1513</v>
      </c>
      <c r="BA1065" t="s">
        <v>753</v>
      </c>
      <c r="BB1065">
        <v>23059</v>
      </c>
      <c r="BC1065" t="s">
        <v>77</v>
      </c>
    </row>
    <row r="1066" spans="1:59" x14ac:dyDescent="0.25">
      <c r="A1066" t="s">
        <v>2437</v>
      </c>
      <c r="B1066" s="1">
        <v>43438</v>
      </c>
      <c r="C1066" t="s">
        <v>60</v>
      </c>
      <c r="D1066" s="2">
        <v>43407.009652777779</v>
      </c>
      <c r="E1066" t="s">
        <v>130</v>
      </c>
      <c r="F1066" s="1">
        <v>43497</v>
      </c>
      <c r="G1066" s="1">
        <v>43799</v>
      </c>
      <c r="H1066" t="s">
        <v>2243</v>
      </c>
      <c r="J1066" t="s">
        <v>2438</v>
      </c>
      <c r="L1066" t="s">
        <v>865</v>
      </c>
      <c r="M1066" t="s">
        <v>90</v>
      </c>
      <c r="N1066">
        <v>77029</v>
      </c>
      <c r="O1066" t="s">
        <v>68</v>
      </c>
      <c r="Q1066" t="s">
        <v>2439</v>
      </c>
      <c r="S1066" t="s">
        <v>71</v>
      </c>
      <c r="T1066" t="s">
        <v>823</v>
      </c>
      <c r="U1066" t="s">
        <v>762</v>
      </c>
      <c r="V1066" t="s">
        <v>220</v>
      </c>
      <c r="W1066" t="s">
        <v>90</v>
      </c>
      <c r="X1066" t="s">
        <v>754</v>
      </c>
      <c r="Y1066" t="str">
        <f>"37-3011"</f>
        <v>37-3011</v>
      </c>
      <c r="Z1066" t="s">
        <v>454</v>
      </c>
      <c r="AA1066">
        <v>561730</v>
      </c>
      <c r="AB1066">
        <v>20</v>
      </c>
      <c r="AC1066">
        <v>19</v>
      </c>
      <c r="AD1066" t="s">
        <v>77</v>
      </c>
      <c r="AE1066" t="s">
        <v>96</v>
      </c>
      <c r="AF1066">
        <v>40</v>
      </c>
      <c r="AG1066" s="3">
        <v>0.27083333333333331</v>
      </c>
      <c r="AH1066" s="3">
        <v>0.64583333333333337</v>
      </c>
      <c r="AI1066" s="4">
        <v>13.44</v>
      </c>
      <c r="AJ1066">
        <v>20.16</v>
      </c>
      <c r="AK1066">
        <v>20.16</v>
      </c>
      <c r="AL1066" t="s">
        <v>79</v>
      </c>
      <c r="AM1066" t="s">
        <v>80</v>
      </c>
      <c r="AO1066" t="s">
        <v>81</v>
      </c>
      <c r="AR1066" t="s">
        <v>80</v>
      </c>
      <c r="AT1066" t="s">
        <v>80</v>
      </c>
      <c r="AW1066" t="s">
        <v>80</v>
      </c>
      <c r="AY1066" t="s">
        <v>865</v>
      </c>
      <c r="AZ1066" t="s">
        <v>2298</v>
      </c>
      <c r="BA1066" t="s">
        <v>90</v>
      </c>
      <c r="BB1066">
        <v>77029</v>
      </c>
      <c r="BC1066" t="s">
        <v>77</v>
      </c>
    </row>
    <row r="1067" spans="1:59" x14ac:dyDescent="0.25">
      <c r="A1067" t="s">
        <v>6491</v>
      </c>
      <c r="B1067" s="1">
        <v>43437</v>
      </c>
      <c r="C1067" t="s">
        <v>60</v>
      </c>
      <c r="D1067" s="2">
        <v>43407.007696759261</v>
      </c>
      <c r="E1067" t="s">
        <v>61</v>
      </c>
      <c r="F1067" s="1">
        <v>43497</v>
      </c>
      <c r="G1067" s="1">
        <v>43770</v>
      </c>
      <c r="H1067" t="s">
        <v>6492</v>
      </c>
      <c r="I1067" t="s">
        <v>6493</v>
      </c>
      <c r="J1067" t="s">
        <v>6494</v>
      </c>
      <c r="L1067" t="s">
        <v>6495</v>
      </c>
      <c r="M1067" t="s">
        <v>879</v>
      </c>
      <c r="N1067">
        <v>63376</v>
      </c>
      <c r="O1067" t="s">
        <v>68</v>
      </c>
      <c r="Q1067" t="s">
        <v>6496</v>
      </c>
      <c r="S1067" t="s">
        <v>71</v>
      </c>
      <c r="T1067" t="s">
        <v>663</v>
      </c>
      <c r="U1067" t="s">
        <v>1003</v>
      </c>
      <c r="V1067" t="s">
        <v>640</v>
      </c>
      <c r="W1067" t="s">
        <v>90</v>
      </c>
      <c r="X1067" t="s">
        <v>666</v>
      </c>
      <c r="Y1067" t="str">
        <f>"37-3011"</f>
        <v>37-3011</v>
      </c>
      <c r="Z1067" t="s">
        <v>454</v>
      </c>
      <c r="AA1067">
        <v>561730</v>
      </c>
      <c r="AB1067">
        <v>10</v>
      </c>
      <c r="AC1067">
        <v>10</v>
      </c>
      <c r="AD1067" t="s">
        <v>77</v>
      </c>
      <c r="AE1067" t="s">
        <v>96</v>
      </c>
      <c r="AF1067">
        <v>40</v>
      </c>
      <c r="AG1067" s="3">
        <v>0.29166666666666669</v>
      </c>
      <c r="AH1067" s="3">
        <v>0.66666666666666663</v>
      </c>
      <c r="AI1067" s="4">
        <v>14.52</v>
      </c>
      <c r="AJ1067">
        <v>21.78</v>
      </c>
      <c r="AL1067" t="s">
        <v>79</v>
      </c>
      <c r="AM1067" t="s">
        <v>80</v>
      </c>
      <c r="AO1067" t="s">
        <v>81</v>
      </c>
      <c r="AR1067" t="s">
        <v>80</v>
      </c>
      <c r="AT1067" t="s">
        <v>80</v>
      </c>
      <c r="AW1067" t="s">
        <v>80</v>
      </c>
      <c r="AY1067" t="s">
        <v>6497</v>
      </c>
      <c r="AZ1067" t="s">
        <v>5594</v>
      </c>
      <c r="BA1067" t="s">
        <v>879</v>
      </c>
      <c r="BB1067">
        <v>63304</v>
      </c>
      <c r="BC1067" t="s">
        <v>77</v>
      </c>
    </row>
    <row r="1068" spans="1:59" x14ac:dyDescent="0.25">
      <c r="A1068" t="s">
        <v>7979</v>
      </c>
      <c r="B1068" s="1">
        <v>43432</v>
      </c>
      <c r="C1068" t="s">
        <v>60</v>
      </c>
      <c r="D1068" s="2">
        <v>43407.003611111111</v>
      </c>
      <c r="E1068" t="s">
        <v>61</v>
      </c>
      <c r="F1068" s="1">
        <v>43497</v>
      </c>
      <c r="G1068" s="1">
        <v>43799</v>
      </c>
      <c r="H1068" t="s">
        <v>7980</v>
      </c>
      <c r="J1068" t="s">
        <v>759</v>
      </c>
      <c r="L1068" t="s">
        <v>97</v>
      </c>
      <c r="M1068" t="s">
        <v>99</v>
      </c>
      <c r="N1068">
        <v>70767</v>
      </c>
      <c r="O1068" t="s">
        <v>68</v>
      </c>
      <c r="Q1068" t="s">
        <v>7981</v>
      </c>
      <c r="S1068" t="s">
        <v>71</v>
      </c>
      <c r="T1068" t="s">
        <v>823</v>
      </c>
      <c r="U1068" t="s">
        <v>934</v>
      </c>
      <c r="V1068" t="s">
        <v>220</v>
      </c>
      <c r="W1068" t="s">
        <v>90</v>
      </c>
      <c r="X1068" t="s">
        <v>754</v>
      </c>
      <c r="Y1068" t="str">
        <f>"37-3011"</f>
        <v>37-3011</v>
      </c>
      <c r="Z1068" t="s">
        <v>454</v>
      </c>
      <c r="AA1068">
        <v>561730</v>
      </c>
      <c r="AB1068">
        <v>7</v>
      </c>
      <c r="AC1068">
        <v>7</v>
      </c>
      <c r="AD1068" t="s">
        <v>77</v>
      </c>
      <c r="AE1068" t="s">
        <v>96</v>
      </c>
      <c r="AF1068">
        <v>40</v>
      </c>
      <c r="AG1068" s="3">
        <v>0.29166666666666669</v>
      </c>
      <c r="AH1068" s="3">
        <v>0.66666666666666663</v>
      </c>
      <c r="AI1068" s="4">
        <v>13.42</v>
      </c>
      <c r="AJ1068">
        <v>20.13</v>
      </c>
      <c r="AL1068" t="s">
        <v>79</v>
      </c>
      <c r="AM1068" t="s">
        <v>80</v>
      </c>
      <c r="AO1068" t="s">
        <v>81</v>
      </c>
      <c r="AP1068" t="s">
        <v>69</v>
      </c>
      <c r="AQ1068" t="s">
        <v>69</v>
      </c>
      <c r="AR1068" t="s">
        <v>80</v>
      </c>
      <c r="AT1068" t="s">
        <v>80</v>
      </c>
      <c r="AW1068" t="s">
        <v>80</v>
      </c>
      <c r="AY1068" t="s">
        <v>97</v>
      </c>
      <c r="AZ1068" t="s">
        <v>764</v>
      </c>
      <c r="BA1068" t="s">
        <v>99</v>
      </c>
      <c r="BB1068">
        <v>70767</v>
      </c>
      <c r="BC1068" t="s">
        <v>77</v>
      </c>
    </row>
    <row r="1069" spans="1:59" x14ac:dyDescent="0.25">
      <c r="A1069" t="s">
        <v>3832</v>
      </c>
      <c r="B1069" s="1">
        <v>43460</v>
      </c>
      <c r="C1069" t="s">
        <v>60</v>
      </c>
      <c r="D1069" s="2">
        <v>43405.659548611111</v>
      </c>
      <c r="E1069" t="s">
        <v>115</v>
      </c>
      <c r="H1069" t="s">
        <v>101</v>
      </c>
      <c r="I1069" t="s">
        <v>102</v>
      </c>
      <c r="J1069" t="s">
        <v>103</v>
      </c>
      <c r="K1069" t="s">
        <v>104</v>
      </c>
      <c r="L1069" t="s">
        <v>105</v>
      </c>
      <c r="M1069" t="s">
        <v>106</v>
      </c>
      <c r="N1069">
        <v>4101</v>
      </c>
      <c r="O1069" t="s">
        <v>68</v>
      </c>
      <c r="P1069" t="s">
        <v>104</v>
      </c>
      <c r="Q1069" t="s">
        <v>107</v>
      </c>
      <c r="S1069" t="s">
        <v>80</v>
      </c>
      <c r="U1069" t="s">
        <v>108</v>
      </c>
      <c r="X1069" t="s">
        <v>109</v>
      </c>
      <c r="Y1069" t="str">
        <f>"35-2014"</f>
        <v>35-2014</v>
      </c>
      <c r="Z1069" t="s">
        <v>1391</v>
      </c>
      <c r="AA1069">
        <v>7221</v>
      </c>
      <c r="AB1069">
        <v>2</v>
      </c>
      <c r="AD1069" t="s">
        <v>77</v>
      </c>
      <c r="AE1069" t="s">
        <v>78</v>
      </c>
      <c r="AF1069">
        <v>40</v>
      </c>
      <c r="AG1069" s="3">
        <v>0.45833333333333331</v>
      </c>
      <c r="AH1069" s="3">
        <v>0.91666666666666663</v>
      </c>
      <c r="AI1069" s="4">
        <v>13.25</v>
      </c>
      <c r="AJ1069">
        <v>19.88</v>
      </c>
      <c r="AK1069">
        <v>21.75</v>
      </c>
      <c r="AL1069" t="s">
        <v>79</v>
      </c>
      <c r="AM1069" t="s">
        <v>80</v>
      </c>
      <c r="AO1069" t="s">
        <v>81</v>
      </c>
      <c r="AP1069" t="s">
        <v>111</v>
      </c>
      <c r="AQ1069" t="s">
        <v>112</v>
      </c>
      <c r="AR1069" t="s">
        <v>80</v>
      </c>
      <c r="AT1069" t="s">
        <v>80</v>
      </c>
      <c r="AW1069" t="s">
        <v>71</v>
      </c>
      <c r="AX1069">
        <v>12</v>
      </c>
      <c r="AY1069" t="s">
        <v>105</v>
      </c>
      <c r="AZ1069" t="s">
        <v>113</v>
      </c>
      <c r="BA1069" t="s">
        <v>106</v>
      </c>
      <c r="BB1069">
        <v>4101</v>
      </c>
      <c r="BC1069" t="s">
        <v>83</v>
      </c>
    </row>
    <row r="1070" spans="1:59" x14ac:dyDescent="0.25">
      <c r="A1070" t="s">
        <v>8147</v>
      </c>
      <c r="B1070" s="1">
        <v>43448</v>
      </c>
      <c r="C1070" t="s">
        <v>60</v>
      </c>
      <c r="D1070" s="2">
        <v>43411.448287037034</v>
      </c>
      <c r="E1070" t="s">
        <v>85</v>
      </c>
      <c r="H1070" t="s">
        <v>8148</v>
      </c>
      <c r="I1070" t="s">
        <v>8149</v>
      </c>
      <c r="J1070" t="s">
        <v>8150</v>
      </c>
      <c r="L1070" t="s">
        <v>6817</v>
      </c>
      <c r="M1070" t="s">
        <v>119</v>
      </c>
      <c r="N1070">
        <v>33610</v>
      </c>
      <c r="O1070" t="s">
        <v>68</v>
      </c>
      <c r="Q1070" t="s">
        <v>8151</v>
      </c>
      <c r="S1070" t="s">
        <v>71</v>
      </c>
      <c r="T1070" t="s">
        <v>8152</v>
      </c>
      <c r="U1070" t="s">
        <v>8153</v>
      </c>
      <c r="V1070" t="s">
        <v>8154</v>
      </c>
      <c r="W1070" t="s">
        <v>119</v>
      </c>
      <c r="X1070" t="s">
        <v>2721</v>
      </c>
      <c r="Y1070" t="str">
        <f>"37-3011"</f>
        <v>37-3011</v>
      </c>
      <c r="Z1070" t="s">
        <v>454</v>
      </c>
      <c r="AA1070">
        <v>561730</v>
      </c>
      <c r="AB1070">
        <v>54</v>
      </c>
      <c r="AD1070" t="s">
        <v>77</v>
      </c>
      <c r="AE1070" t="s">
        <v>96</v>
      </c>
      <c r="AF1070">
        <v>40</v>
      </c>
      <c r="AG1070" s="3">
        <v>0.27083333333333331</v>
      </c>
      <c r="AH1070" s="3">
        <v>0.6875</v>
      </c>
      <c r="AI1070" s="4">
        <v>12.87</v>
      </c>
      <c r="AJ1070">
        <v>19.309999999999999</v>
      </c>
      <c r="AL1070" t="s">
        <v>79</v>
      </c>
      <c r="AM1070" t="s">
        <v>80</v>
      </c>
      <c r="AO1070" t="s">
        <v>81</v>
      </c>
      <c r="AR1070" t="s">
        <v>80</v>
      </c>
      <c r="AT1070" t="s">
        <v>80</v>
      </c>
      <c r="AW1070" t="s">
        <v>80</v>
      </c>
      <c r="AY1070" t="s">
        <v>3992</v>
      </c>
      <c r="AZ1070" t="s">
        <v>8155</v>
      </c>
      <c r="BA1070" t="s">
        <v>119</v>
      </c>
      <c r="BB1070">
        <v>33610</v>
      </c>
      <c r="BC1070" t="s">
        <v>77</v>
      </c>
    </row>
    <row r="1071" spans="1:59" x14ac:dyDescent="0.25">
      <c r="A1071" t="s">
        <v>3157</v>
      </c>
      <c r="B1071" s="1">
        <v>43438</v>
      </c>
      <c r="C1071" t="s">
        <v>60</v>
      </c>
      <c r="D1071" s="2">
        <v>43407.006238425929</v>
      </c>
      <c r="E1071" t="s">
        <v>61</v>
      </c>
      <c r="F1071" s="1">
        <v>43497</v>
      </c>
      <c r="G1071" s="1">
        <v>43799</v>
      </c>
      <c r="H1071" t="s">
        <v>2243</v>
      </c>
      <c r="J1071" t="s">
        <v>3158</v>
      </c>
      <c r="L1071" t="s">
        <v>1161</v>
      </c>
      <c r="M1071" t="s">
        <v>240</v>
      </c>
      <c r="N1071">
        <v>30126</v>
      </c>
      <c r="O1071" t="s">
        <v>68</v>
      </c>
      <c r="Q1071" t="s">
        <v>3159</v>
      </c>
      <c r="S1071" t="s">
        <v>71</v>
      </c>
      <c r="T1071" t="s">
        <v>823</v>
      </c>
      <c r="U1071" t="s">
        <v>762</v>
      </c>
      <c r="V1071" t="s">
        <v>220</v>
      </c>
      <c r="W1071" t="s">
        <v>90</v>
      </c>
      <c r="X1071" t="s">
        <v>754</v>
      </c>
      <c r="Y1071" t="str">
        <f>"37-3011"</f>
        <v>37-3011</v>
      </c>
      <c r="Z1071" t="s">
        <v>454</v>
      </c>
      <c r="AA1071">
        <v>561730</v>
      </c>
      <c r="AB1071">
        <v>24</v>
      </c>
      <c r="AC1071">
        <v>24</v>
      </c>
      <c r="AD1071" t="s">
        <v>77</v>
      </c>
      <c r="AE1071" t="s">
        <v>96</v>
      </c>
      <c r="AF1071">
        <v>40</v>
      </c>
      <c r="AG1071" s="3">
        <v>0.27083333333333331</v>
      </c>
      <c r="AH1071" s="3">
        <v>0.64583333333333337</v>
      </c>
      <c r="AI1071" s="4">
        <v>14.24</v>
      </c>
      <c r="AJ1071">
        <v>21.36</v>
      </c>
      <c r="AK1071">
        <v>21.36</v>
      </c>
      <c r="AL1071" t="s">
        <v>79</v>
      </c>
      <c r="AM1071" t="s">
        <v>80</v>
      </c>
      <c r="AO1071" t="s">
        <v>81</v>
      </c>
      <c r="AR1071" t="s">
        <v>80</v>
      </c>
      <c r="AT1071" t="s">
        <v>80</v>
      </c>
      <c r="AW1071" t="s">
        <v>80</v>
      </c>
      <c r="AY1071" t="s">
        <v>1161</v>
      </c>
      <c r="AZ1071" t="s">
        <v>1163</v>
      </c>
      <c r="BA1071" t="s">
        <v>240</v>
      </c>
      <c r="BB1071">
        <v>30126</v>
      </c>
      <c r="BC1071" t="s">
        <v>77</v>
      </c>
    </row>
    <row r="1072" spans="1:59" x14ac:dyDescent="0.25">
      <c r="A1072" t="s">
        <v>6377</v>
      </c>
      <c r="B1072" s="1">
        <v>43431</v>
      </c>
      <c r="C1072" t="s">
        <v>60</v>
      </c>
      <c r="D1072" s="2">
        <v>43407.000011574077</v>
      </c>
      <c r="E1072" t="s">
        <v>61</v>
      </c>
      <c r="F1072" s="1">
        <v>43497</v>
      </c>
      <c r="G1072" s="1">
        <v>43799</v>
      </c>
      <c r="H1072" t="s">
        <v>6378</v>
      </c>
      <c r="I1072" t="s">
        <v>6379</v>
      </c>
      <c r="J1072" t="s">
        <v>6380</v>
      </c>
      <c r="L1072" t="s">
        <v>698</v>
      </c>
      <c r="M1072" t="s">
        <v>90</v>
      </c>
      <c r="N1072">
        <v>78641</v>
      </c>
      <c r="O1072" t="s">
        <v>68</v>
      </c>
      <c r="Q1072" t="s">
        <v>6381</v>
      </c>
      <c r="S1072" t="s">
        <v>71</v>
      </c>
      <c r="T1072" t="s">
        <v>793</v>
      </c>
      <c r="U1072" t="s">
        <v>794</v>
      </c>
      <c r="V1072" t="s">
        <v>184</v>
      </c>
      <c r="W1072" t="s">
        <v>90</v>
      </c>
      <c r="X1072" t="s">
        <v>666</v>
      </c>
      <c r="Y1072" t="str">
        <f>"53-7062"</f>
        <v>53-7062</v>
      </c>
      <c r="Z1072" t="s">
        <v>186</v>
      </c>
      <c r="AA1072">
        <v>444220</v>
      </c>
      <c r="AB1072">
        <v>10</v>
      </c>
      <c r="AC1072">
        <v>10</v>
      </c>
      <c r="AD1072" t="s">
        <v>77</v>
      </c>
      <c r="AE1072" t="s">
        <v>78</v>
      </c>
      <c r="AF1072">
        <v>40</v>
      </c>
      <c r="AG1072" s="3">
        <v>0.35416666666666669</v>
      </c>
      <c r="AH1072" s="3">
        <v>0.79166666666666663</v>
      </c>
      <c r="AI1072" s="4">
        <v>12.88</v>
      </c>
      <c r="AJ1072">
        <v>19.32</v>
      </c>
      <c r="AL1072" t="s">
        <v>79</v>
      </c>
      <c r="AM1072" t="s">
        <v>80</v>
      </c>
      <c r="AO1072" t="s">
        <v>81</v>
      </c>
      <c r="AR1072" t="s">
        <v>80</v>
      </c>
      <c r="AT1072" t="s">
        <v>80</v>
      </c>
      <c r="AW1072" t="s">
        <v>80</v>
      </c>
      <c r="AY1072" t="s">
        <v>698</v>
      </c>
      <c r="AZ1072" t="s">
        <v>703</v>
      </c>
      <c r="BA1072" t="s">
        <v>90</v>
      </c>
      <c r="BB1072">
        <v>78641</v>
      </c>
      <c r="BC1072" t="s">
        <v>77</v>
      </c>
    </row>
    <row r="1073" spans="1:55" x14ac:dyDescent="0.25">
      <c r="A1073" t="s">
        <v>6649</v>
      </c>
      <c r="B1073" s="1">
        <v>43440</v>
      </c>
      <c r="C1073" t="s">
        <v>60</v>
      </c>
      <c r="D1073" s="2">
        <v>43407.426053240742</v>
      </c>
      <c r="E1073" t="s">
        <v>61</v>
      </c>
      <c r="F1073" s="1">
        <v>43497</v>
      </c>
      <c r="G1073" s="1">
        <v>43770</v>
      </c>
      <c r="H1073" t="s">
        <v>5656</v>
      </c>
      <c r="I1073" t="s">
        <v>5657</v>
      </c>
      <c r="J1073" t="s">
        <v>5658</v>
      </c>
      <c r="L1073" t="s">
        <v>5659</v>
      </c>
      <c r="M1073" t="s">
        <v>119</v>
      </c>
      <c r="N1073">
        <v>32550</v>
      </c>
      <c r="O1073" t="s">
        <v>68</v>
      </c>
      <c r="Q1073" t="s">
        <v>5660</v>
      </c>
      <c r="S1073" t="s">
        <v>71</v>
      </c>
      <c r="T1073" t="s">
        <v>5661</v>
      </c>
      <c r="U1073" t="s">
        <v>376</v>
      </c>
      <c r="V1073" t="s">
        <v>377</v>
      </c>
      <c r="W1073" t="s">
        <v>119</v>
      </c>
      <c r="X1073" t="s">
        <v>127</v>
      </c>
      <c r="Y1073" t="str">
        <f>"35-2014"</f>
        <v>35-2014</v>
      </c>
      <c r="Z1073" t="s">
        <v>1391</v>
      </c>
      <c r="AA1073">
        <v>721110</v>
      </c>
      <c r="AB1073">
        <v>20</v>
      </c>
      <c r="AC1073">
        <v>20</v>
      </c>
      <c r="AD1073" t="s">
        <v>77</v>
      </c>
      <c r="AE1073" t="s">
        <v>96</v>
      </c>
      <c r="AF1073">
        <v>35</v>
      </c>
      <c r="AG1073" s="3">
        <v>0.25</v>
      </c>
      <c r="AH1073" s="3">
        <v>0.58333333333333337</v>
      </c>
      <c r="AI1073" s="4">
        <v>12.59</v>
      </c>
      <c r="AJ1073">
        <v>18.89</v>
      </c>
      <c r="AL1073" t="s">
        <v>79</v>
      </c>
      <c r="AM1073" t="s">
        <v>80</v>
      </c>
      <c r="AO1073" t="s">
        <v>81</v>
      </c>
      <c r="AR1073" t="s">
        <v>80</v>
      </c>
      <c r="AT1073" t="s">
        <v>80</v>
      </c>
      <c r="AW1073" t="s">
        <v>71</v>
      </c>
      <c r="AX1073">
        <v>1</v>
      </c>
      <c r="AY1073" t="s">
        <v>5659</v>
      </c>
      <c r="AZ1073" t="s">
        <v>1420</v>
      </c>
      <c r="BA1073" t="s">
        <v>119</v>
      </c>
      <c r="BB1073">
        <v>32550</v>
      </c>
      <c r="BC1073" t="s">
        <v>83</v>
      </c>
    </row>
    <row r="1074" spans="1:55" x14ac:dyDescent="0.25">
      <c r="A1074" t="s">
        <v>4383</v>
      </c>
      <c r="B1074" s="1">
        <v>43432</v>
      </c>
      <c r="C1074" t="s">
        <v>60</v>
      </c>
      <c r="D1074" s="2">
        <v>43405.836400462962</v>
      </c>
      <c r="E1074" t="s">
        <v>61</v>
      </c>
      <c r="F1074" s="1">
        <v>43480</v>
      </c>
      <c r="G1074" s="1">
        <v>43784</v>
      </c>
      <c r="H1074" t="s">
        <v>4384</v>
      </c>
      <c r="J1074" t="s">
        <v>4385</v>
      </c>
      <c r="L1074" t="s">
        <v>1739</v>
      </c>
      <c r="M1074" t="s">
        <v>119</v>
      </c>
      <c r="N1074">
        <v>32609</v>
      </c>
      <c r="O1074" t="s">
        <v>68</v>
      </c>
      <c r="Q1074" t="s">
        <v>4386</v>
      </c>
      <c r="S1074" t="s">
        <v>71</v>
      </c>
      <c r="T1074" t="s">
        <v>678</v>
      </c>
      <c r="U1074" t="s">
        <v>679</v>
      </c>
      <c r="V1074" t="s">
        <v>680</v>
      </c>
      <c r="W1074" t="s">
        <v>354</v>
      </c>
      <c r="X1074" t="s">
        <v>2763</v>
      </c>
      <c r="Y1074" t="str">
        <f>"39-2021"</f>
        <v>39-2021</v>
      </c>
      <c r="Z1074" t="s">
        <v>338</v>
      </c>
      <c r="AA1074">
        <v>712130</v>
      </c>
      <c r="AB1074">
        <v>5</v>
      </c>
      <c r="AC1074">
        <v>5</v>
      </c>
      <c r="AD1074" t="s">
        <v>77</v>
      </c>
      <c r="AE1074" t="s">
        <v>96</v>
      </c>
      <c r="AF1074">
        <v>40</v>
      </c>
      <c r="AG1074" s="3">
        <v>0.20833333333333334</v>
      </c>
      <c r="AH1074" s="3">
        <v>0.70833333333333337</v>
      </c>
      <c r="AI1074" s="4">
        <v>10.57</v>
      </c>
      <c r="AJ1074">
        <v>15.86</v>
      </c>
      <c r="AK1074">
        <v>15.86</v>
      </c>
      <c r="AL1074" t="s">
        <v>79</v>
      </c>
      <c r="AM1074" t="s">
        <v>80</v>
      </c>
      <c r="AO1074" t="s">
        <v>81</v>
      </c>
      <c r="AR1074" t="s">
        <v>80</v>
      </c>
      <c r="AT1074" t="s">
        <v>80</v>
      </c>
      <c r="AW1074" t="s">
        <v>71</v>
      </c>
      <c r="AX1074">
        <v>1</v>
      </c>
      <c r="AY1074" t="s">
        <v>1739</v>
      </c>
      <c r="AZ1074" t="s">
        <v>4387</v>
      </c>
      <c r="BA1074" t="s">
        <v>119</v>
      </c>
      <c r="BB1074">
        <v>32609</v>
      </c>
      <c r="BC1074" t="s">
        <v>83</v>
      </c>
    </row>
    <row r="1075" spans="1:55" x14ac:dyDescent="0.25">
      <c r="A1075" t="s">
        <v>7431</v>
      </c>
      <c r="B1075" s="1">
        <v>43444</v>
      </c>
      <c r="C1075" t="s">
        <v>60</v>
      </c>
      <c r="D1075" s="2">
        <v>43418.479097222225</v>
      </c>
      <c r="E1075" t="s">
        <v>61</v>
      </c>
      <c r="F1075" s="1">
        <v>43508</v>
      </c>
      <c r="G1075" s="1">
        <v>43811</v>
      </c>
      <c r="H1075" t="s">
        <v>7432</v>
      </c>
      <c r="J1075" t="s">
        <v>7433</v>
      </c>
      <c r="K1075" t="s">
        <v>7434</v>
      </c>
      <c r="L1075" t="s">
        <v>2389</v>
      </c>
      <c r="M1075" t="s">
        <v>653</v>
      </c>
      <c r="N1075">
        <v>66030</v>
      </c>
      <c r="O1075" t="s">
        <v>68</v>
      </c>
      <c r="Q1075" t="s">
        <v>7435</v>
      </c>
      <c r="S1075" t="s">
        <v>71</v>
      </c>
      <c r="T1075" t="s">
        <v>801</v>
      </c>
      <c r="U1075" t="s">
        <v>1057</v>
      </c>
      <c r="V1075" t="s">
        <v>906</v>
      </c>
      <c r="W1075" t="s">
        <v>753</v>
      </c>
      <c r="X1075" t="s">
        <v>754</v>
      </c>
      <c r="Y1075" t="str">
        <f>"37-3011"</f>
        <v>37-3011</v>
      </c>
      <c r="Z1075" t="s">
        <v>454</v>
      </c>
      <c r="AA1075">
        <v>561730</v>
      </c>
      <c r="AB1075">
        <v>6</v>
      </c>
      <c r="AC1075">
        <v>6</v>
      </c>
      <c r="AD1075" t="s">
        <v>77</v>
      </c>
      <c r="AE1075" t="s">
        <v>96</v>
      </c>
      <c r="AF1075">
        <v>40</v>
      </c>
      <c r="AG1075" s="3">
        <v>0.33333333333333331</v>
      </c>
      <c r="AH1075" s="3">
        <v>0.6875</v>
      </c>
      <c r="AI1075" s="4">
        <v>14.73</v>
      </c>
      <c r="AJ1075">
        <v>22.1</v>
      </c>
      <c r="AL1075" t="s">
        <v>79</v>
      </c>
      <c r="AM1075" t="s">
        <v>80</v>
      </c>
      <c r="AO1075" t="s">
        <v>81</v>
      </c>
      <c r="AR1075" t="s">
        <v>80</v>
      </c>
      <c r="AT1075" t="s">
        <v>80</v>
      </c>
      <c r="AW1075" t="s">
        <v>80</v>
      </c>
      <c r="AY1075" t="s">
        <v>2389</v>
      </c>
      <c r="AZ1075" t="s">
        <v>2391</v>
      </c>
      <c r="BA1075" t="s">
        <v>653</v>
      </c>
      <c r="BB1075">
        <v>66030</v>
      </c>
      <c r="BC1075" t="s">
        <v>77</v>
      </c>
    </row>
    <row r="1076" spans="1:55" x14ac:dyDescent="0.25">
      <c r="A1076" t="s">
        <v>6634</v>
      </c>
      <c r="B1076" s="1">
        <v>43440</v>
      </c>
      <c r="C1076" t="s">
        <v>60</v>
      </c>
      <c r="D1076" s="2">
        <v>43407.000451388885</v>
      </c>
      <c r="E1076" t="s">
        <v>757</v>
      </c>
      <c r="F1076" s="1">
        <v>43497</v>
      </c>
      <c r="G1076" s="1">
        <v>43799</v>
      </c>
      <c r="H1076" t="s">
        <v>6635</v>
      </c>
      <c r="J1076" t="s">
        <v>6636</v>
      </c>
      <c r="L1076" t="s">
        <v>882</v>
      </c>
      <c r="M1076" t="s">
        <v>879</v>
      </c>
      <c r="N1076">
        <v>63132</v>
      </c>
      <c r="O1076" t="s">
        <v>68</v>
      </c>
      <c r="Q1076" t="s">
        <v>6637</v>
      </c>
      <c r="S1076" t="s">
        <v>71</v>
      </c>
      <c r="T1076" t="s">
        <v>823</v>
      </c>
      <c r="U1076" t="s">
        <v>934</v>
      </c>
      <c r="V1076" t="s">
        <v>220</v>
      </c>
      <c r="W1076" t="s">
        <v>90</v>
      </c>
      <c r="X1076" t="s">
        <v>754</v>
      </c>
      <c r="Y1076" t="str">
        <f>"37-3011"</f>
        <v>37-3011</v>
      </c>
      <c r="Z1076" t="s">
        <v>454</v>
      </c>
      <c r="AA1076">
        <v>561730</v>
      </c>
      <c r="AB1076">
        <v>52</v>
      </c>
      <c r="AC1076">
        <v>52</v>
      </c>
      <c r="AD1076" t="s">
        <v>77</v>
      </c>
      <c r="AE1076" t="s">
        <v>78</v>
      </c>
      <c r="AF1076">
        <v>40</v>
      </c>
      <c r="AG1076" s="3">
        <v>0.29166666666666669</v>
      </c>
      <c r="AH1076" s="3">
        <v>0.66666666666666663</v>
      </c>
      <c r="AI1076" s="4">
        <v>14.52</v>
      </c>
      <c r="AJ1076">
        <v>21.78</v>
      </c>
      <c r="AL1076" t="s">
        <v>79</v>
      </c>
      <c r="AM1076" t="s">
        <v>80</v>
      </c>
      <c r="AO1076" t="s">
        <v>81</v>
      </c>
      <c r="AP1076" t="s">
        <v>69</v>
      </c>
      <c r="AQ1076" t="s">
        <v>69</v>
      </c>
      <c r="AR1076" t="s">
        <v>80</v>
      </c>
      <c r="AT1076" t="s">
        <v>80</v>
      </c>
      <c r="AW1076" t="s">
        <v>80</v>
      </c>
      <c r="AY1076" t="s">
        <v>882</v>
      </c>
      <c r="AZ1076" t="s">
        <v>882</v>
      </c>
      <c r="BA1076" t="s">
        <v>879</v>
      </c>
      <c r="BB1076">
        <v>63132</v>
      </c>
      <c r="BC1076" t="s">
        <v>77</v>
      </c>
    </row>
    <row r="1077" spans="1:55" x14ac:dyDescent="0.25">
      <c r="A1077" t="s">
        <v>2120</v>
      </c>
      <c r="B1077" s="1">
        <v>43430</v>
      </c>
      <c r="C1077" t="s">
        <v>60</v>
      </c>
      <c r="D1077" s="2">
        <v>43407.001226851855</v>
      </c>
      <c r="E1077" t="s">
        <v>61</v>
      </c>
      <c r="F1077" s="1">
        <v>43497</v>
      </c>
      <c r="G1077" s="1">
        <v>43769</v>
      </c>
      <c r="H1077" t="s">
        <v>2121</v>
      </c>
      <c r="J1077" t="s">
        <v>2122</v>
      </c>
      <c r="L1077" t="s">
        <v>1334</v>
      </c>
      <c r="M1077" t="s">
        <v>248</v>
      </c>
      <c r="N1077">
        <v>97501</v>
      </c>
      <c r="O1077" t="s">
        <v>68</v>
      </c>
      <c r="Q1077" t="s">
        <v>2123</v>
      </c>
      <c r="S1077" t="s">
        <v>71</v>
      </c>
      <c r="T1077" t="s">
        <v>250</v>
      </c>
      <c r="U1077" t="s">
        <v>579</v>
      </c>
      <c r="V1077" t="s">
        <v>580</v>
      </c>
      <c r="W1077" t="s">
        <v>253</v>
      </c>
      <c r="X1077" t="s">
        <v>242</v>
      </c>
      <c r="Y1077" t="str">
        <f>"45-4011"</f>
        <v>45-4011</v>
      </c>
      <c r="Z1077" t="s">
        <v>242</v>
      </c>
      <c r="AA1077">
        <v>115310</v>
      </c>
      <c r="AB1077">
        <v>48</v>
      </c>
      <c r="AC1077">
        <v>48</v>
      </c>
      <c r="AD1077" t="s">
        <v>77</v>
      </c>
      <c r="AE1077" t="s">
        <v>78</v>
      </c>
      <c r="AF1077">
        <v>40</v>
      </c>
      <c r="AG1077" s="3">
        <v>0.29166666666666669</v>
      </c>
      <c r="AH1077" s="3">
        <v>0.64583333333333337</v>
      </c>
      <c r="AI1077" s="4">
        <v>11.96</v>
      </c>
      <c r="AJ1077">
        <v>17.940000000000001</v>
      </c>
      <c r="AK1077">
        <v>35.19</v>
      </c>
      <c r="AL1077" t="s">
        <v>79</v>
      </c>
      <c r="AM1077" t="s">
        <v>80</v>
      </c>
      <c r="AO1077" t="s">
        <v>81</v>
      </c>
      <c r="AR1077" t="s">
        <v>80</v>
      </c>
      <c r="AT1077" t="s">
        <v>80</v>
      </c>
      <c r="AW1077" t="s">
        <v>71</v>
      </c>
      <c r="AX1077">
        <v>3</v>
      </c>
      <c r="AY1077" t="s">
        <v>1334</v>
      </c>
      <c r="AZ1077" t="s">
        <v>621</v>
      </c>
      <c r="BA1077" t="s">
        <v>248</v>
      </c>
      <c r="BB1077">
        <v>97501</v>
      </c>
      <c r="BC1077" t="s">
        <v>77</v>
      </c>
    </row>
    <row r="1078" spans="1:55" x14ac:dyDescent="0.25">
      <c r="A1078" t="s">
        <v>4749</v>
      </c>
      <c r="B1078" s="1">
        <v>43441</v>
      </c>
      <c r="C1078" t="s">
        <v>60</v>
      </c>
      <c r="D1078" s="2">
        <v>43407.045787037037</v>
      </c>
      <c r="E1078" t="s">
        <v>85</v>
      </c>
      <c r="H1078" t="s">
        <v>4750</v>
      </c>
      <c r="J1078" t="s">
        <v>4751</v>
      </c>
      <c r="K1078" t="s">
        <v>4752</v>
      </c>
      <c r="L1078" t="s">
        <v>4753</v>
      </c>
      <c r="M1078" t="s">
        <v>99</v>
      </c>
      <c r="N1078">
        <v>70737</v>
      </c>
      <c r="O1078" t="s">
        <v>68</v>
      </c>
      <c r="Q1078" t="s">
        <v>4754</v>
      </c>
      <c r="S1078" t="s">
        <v>71</v>
      </c>
      <c r="T1078" t="s">
        <v>1968</v>
      </c>
      <c r="U1078" t="s">
        <v>4755</v>
      </c>
      <c r="V1078" t="s">
        <v>1970</v>
      </c>
      <c r="W1078" t="s">
        <v>99</v>
      </c>
      <c r="X1078" t="s">
        <v>454</v>
      </c>
      <c r="Y1078" t="str">
        <f>"37-3011"</f>
        <v>37-3011</v>
      </c>
      <c r="Z1078" t="s">
        <v>454</v>
      </c>
      <c r="AA1078">
        <v>561730</v>
      </c>
      <c r="AB1078">
        <v>30</v>
      </c>
      <c r="AD1078" t="s">
        <v>77</v>
      </c>
      <c r="AE1078" t="s">
        <v>96</v>
      </c>
      <c r="AF1078">
        <v>35</v>
      </c>
      <c r="AG1078" s="3">
        <v>0.27083333333333331</v>
      </c>
      <c r="AH1078" s="3">
        <v>0.625</v>
      </c>
      <c r="AI1078" s="4">
        <v>14.19</v>
      </c>
      <c r="AJ1078">
        <v>21.29</v>
      </c>
      <c r="AL1078" t="s">
        <v>79</v>
      </c>
      <c r="AM1078" t="s">
        <v>80</v>
      </c>
      <c r="AO1078" t="s">
        <v>81</v>
      </c>
      <c r="AR1078" t="s">
        <v>80</v>
      </c>
      <c r="AT1078" t="s">
        <v>80</v>
      </c>
      <c r="AW1078" t="s">
        <v>80</v>
      </c>
      <c r="AY1078" t="s">
        <v>4756</v>
      </c>
      <c r="AZ1078" t="s">
        <v>3374</v>
      </c>
      <c r="BA1078" t="s">
        <v>99</v>
      </c>
      <c r="BB1078">
        <v>70737</v>
      </c>
      <c r="BC1078" t="s">
        <v>77</v>
      </c>
    </row>
    <row r="1079" spans="1:55" x14ac:dyDescent="0.25">
      <c r="A1079" t="s">
        <v>963</v>
      </c>
      <c r="B1079" s="1">
        <v>43431</v>
      </c>
      <c r="C1079" t="s">
        <v>60</v>
      </c>
      <c r="D1079" s="2">
        <v>43407.484571759262</v>
      </c>
      <c r="E1079" t="s">
        <v>61</v>
      </c>
      <c r="F1079" s="1">
        <v>43497</v>
      </c>
      <c r="G1079" s="1">
        <v>43770</v>
      </c>
      <c r="H1079" t="s">
        <v>964</v>
      </c>
      <c r="I1079" t="s">
        <v>69</v>
      </c>
      <c r="J1079" t="s">
        <v>965</v>
      </c>
      <c r="L1079" t="s">
        <v>966</v>
      </c>
      <c r="M1079" t="s">
        <v>332</v>
      </c>
      <c r="N1079">
        <v>42376</v>
      </c>
      <c r="O1079" t="s">
        <v>68</v>
      </c>
      <c r="P1079" t="s">
        <v>69</v>
      </c>
      <c r="Q1079" t="s">
        <v>967</v>
      </c>
      <c r="S1079" t="s">
        <v>71</v>
      </c>
      <c r="T1079" t="s">
        <v>207</v>
      </c>
      <c r="U1079" t="s">
        <v>208</v>
      </c>
      <c r="V1079" t="s">
        <v>209</v>
      </c>
      <c r="W1079" t="s">
        <v>90</v>
      </c>
      <c r="X1079" t="s">
        <v>166</v>
      </c>
      <c r="Y1079" t="str">
        <f>"39-3091"</f>
        <v>39-3091</v>
      </c>
      <c r="Z1079" t="s">
        <v>166</v>
      </c>
      <c r="AA1079">
        <v>711190</v>
      </c>
      <c r="AB1079">
        <v>43</v>
      </c>
      <c r="AC1079">
        <v>43</v>
      </c>
      <c r="AD1079" t="s">
        <v>77</v>
      </c>
      <c r="AE1079" t="s">
        <v>78</v>
      </c>
      <c r="AF1079">
        <v>40</v>
      </c>
      <c r="AG1079" s="3">
        <v>0.54166666666666663</v>
      </c>
      <c r="AH1079" s="3">
        <v>0.91666666666666663</v>
      </c>
      <c r="AI1079" s="4">
        <v>346.4</v>
      </c>
      <c r="AJ1079">
        <v>0</v>
      </c>
      <c r="AK1079">
        <v>0</v>
      </c>
      <c r="AL1079" t="s">
        <v>79</v>
      </c>
      <c r="AM1079" t="s">
        <v>80</v>
      </c>
      <c r="AO1079" t="s">
        <v>81</v>
      </c>
      <c r="AR1079" t="s">
        <v>80</v>
      </c>
      <c r="AT1079" t="s">
        <v>80</v>
      </c>
      <c r="AW1079" t="s">
        <v>80</v>
      </c>
      <c r="AY1079" t="s">
        <v>968</v>
      </c>
      <c r="AZ1079" t="s">
        <v>969</v>
      </c>
      <c r="BA1079" t="s">
        <v>332</v>
      </c>
      <c r="BB1079">
        <v>42376</v>
      </c>
      <c r="BC1079" t="s">
        <v>77</v>
      </c>
    </row>
    <row r="1080" spans="1:55" x14ac:dyDescent="0.25">
      <c r="A1080" t="s">
        <v>8038</v>
      </c>
      <c r="B1080" s="1">
        <v>43432</v>
      </c>
      <c r="C1080" t="s">
        <v>60</v>
      </c>
      <c r="D1080" s="2">
        <v>43407.001493055555</v>
      </c>
      <c r="E1080" t="s">
        <v>61</v>
      </c>
      <c r="F1080" s="1">
        <v>43497</v>
      </c>
      <c r="G1080" s="1">
        <v>43799</v>
      </c>
      <c r="H1080" t="s">
        <v>8039</v>
      </c>
      <c r="J1080" t="s">
        <v>8040</v>
      </c>
      <c r="L1080" t="s">
        <v>3423</v>
      </c>
      <c r="M1080" t="s">
        <v>879</v>
      </c>
      <c r="N1080">
        <v>63069</v>
      </c>
      <c r="O1080" t="s">
        <v>68</v>
      </c>
      <c r="Q1080" t="s">
        <v>8041</v>
      </c>
      <c r="S1080" t="s">
        <v>71</v>
      </c>
      <c r="T1080" t="s">
        <v>823</v>
      </c>
      <c r="U1080" t="s">
        <v>762</v>
      </c>
      <c r="V1080" t="s">
        <v>220</v>
      </c>
      <c r="W1080" t="s">
        <v>90</v>
      </c>
      <c r="X1080" t="s">
        <v>754</v>
      </c>
      <c r="Y1080" t="str">
        <f>"37-3011"</f>
        <v>37-3011</v>
      </c>
      <c r="Z1080" t="s">
        <v>454</v>
      </c>
      <c r="AA1080">
        <v>561730</v>
      </c>
      <c r="AB1080">
        <v>30</v>
      </c>
      <c r="AC1080">
        <v>30</v>
      </c>
      <c r="AD1080" t="s">
        <v>77</v>
      </c>
      <c r="AE1080" t="s">
        <v>78</v>
      </c>
      <c r="AF1080">
        <v>40</v>
      </c>
      <c r="AG1080" s="3">
        <v>0.29166666666666669</v>
      </c>
      <c r="AH1080" s="3">
        <v>0.66666666666666663</v>
      </c>
      <c r="AI1080" s="4">
        <v>14.52</v>
      </c>
      <c r="AJ1080">
        <v>21.78</v>
      </c>
      <c r="AK1080">
        <v>21.78</v>
      </c>
      <c r="AL1080" t="s">
        <v>79</v>
      </c>
      <c r="AM1080" t="s">
        <v>80</v>
      </c>
      <c r="AO1080" t="s">
        <v>81</v>
      </c>
      <c r="AR1080" t="s">
        <v>80</v>
      </c>
      <c r="AT1080" t="s">
        <v>80</v>
      </c>
      <c r="AW1080" t="s">
        <v>80</v>
      </c>
      <c r="AY1080" t="s">
        <v>3423</v>
      </c>
      <c r="AZ1080" t="s">
        <v>1144</v>
      </c>
      <c r="BA1080" t="s">
        <v>879</v>
      </c>
      <c r="BB1080">
        <v>63069</v>
      </c>
      <c r="BC1080" t="s">
        <v>77</v>
      </c>
    </row>
    <row r="1081" spans="1:55" x14ac:dyDescent="0.25">
      <c r="A1081" t="s">
        <v>8028</v>
      </c>
      <c r="B1081" s="1">
        <v>43433</v>
      </c>
      <c r="C1081" t="s">
        <v>60</v>
      </c>
      <c r="D1081" s="2">
        <v>43407.004629629628</v>
      </c>
      <c r="E1081" t="s">
        <v>61</v>
      </c>
      <c r="F1081" s="1">
        <v>43497</v>
      </c>
      <c r="G1081" s="1">
        <v>43799</v>
      </c>
      <c r="H1081" t="s">
        <v>2243</v>
      </c>
      <c r="J1081" t="s">
        <v>8029</v>
      </c>
      <c r="L1081" t="s">
        <v>8030</v>
      </c>
      <c r="M1081" t="s">
        <v>152</v>
      </c>
      <c r="N1081">
        <v>20747</v>
      </c>
      <c r="O1081" t="s">
        <v>68</v>
      </c>
      <c r="Q1081" t="s">
        <v>8031</v>
      </c>
      <c r="S1081" t="s">
        <v>71</v>
      </c>
      <c r="T1081" t="s">
        <v>761</v>
      </c>
      <c r="U1081" t="s">
        <v>762</v>
      </c>
      <c r="V1081" t="s">
        <v>216</v>
      </c>
      <c r="W1081" t="s">
        <v>90</v>
      </c>
      <c r="X1081" t="s">
        <v>754</v>
      </c>
      <c r="Y1081" t="str">
        <f>"37-3011"</f>
        <v>37-3011</v>
      </c>
      <c r="Z1081" t="s">
        <v>454</v>
      </c>
      <c r="AA1081">
        <v>561730</v>
      </c>
      <c r="AB1081">
        <v>28</v>
      </c>
      <c r="AC1081">
        <v>28</v>
      </c>
      <c r="AD1081" t="s">
        <v>77</v>
      </c>
      <c r="AE1081" t="s">
        <v>96</v>
      </c>
      <c r="AF1081">
        <v>40</v>
      </c>
      <c r="AG1081" s="3">
        <v>0.27083333333333331</v>
      </c>
      <c r="AH1081" s="3">
        <v>0.64583333333333337</v>
      </c>
      <c r="AI1081" s="4">
        <v>15.4</v>
      </c>
      <c r="AJ1081">
        <v>23.1</v>
      </c>
      <c r="AL1081" t="s">
        <v>79</v>
      </c>
      <c r="AM1081" t="s">
        <v>80</v>
      </c>
      <c r="AO1081" t="s">
        <v>81</v>
      </c>
      <c r="AR1081" t="s">
        <v>80</v>
      </c>
      <c r="AT1081" t="s">
        <v>80</v>
      </c>
      <c r="AW1081" t="s">
        <v>80</v>
      </c>
      <c r="AY1081" t="s">
        <v>8030</v>
      </c>
      <c r="AZ1081" t="s">
        <v>1788</v>
      </c>
      <c r="BA1081" t="s">
        <v>152</v>
      </c>
      <c r="BB1081">
        <v>20747</v>
      </c>
      <c r="BC1081" t="s">
        <v>77</v>
      </c>
    </row>
    <row r="1082" spans="1:55" x14ac:dyDescent="0.25">
      <c r="A1082" t="s">
        <v>7120</v>
      </c>
      <c r="B1082" s="1">
        <v>43430</v>
      </c>
      <c r="C1082" t="s">
        <v>60</v>
      </c>
      <c r="D1082" s="2">
        <v>43407.49050925926</v>
      </c>
      <c r="E1082" t="s">
        <v>61</v>
      </c>
      <c r="F1082" s="1">
        <v>43497</v>
      </c>
      <c r="G1082" s="1">
        <v>43799</v>
      </c>
      <c r="H1082" t="s">
        <v>7121</v>
      </c>
      <c r="I1082" t="s">
        <v>69</v>
      </c>
      <c r="J1082" t="s">
        <v>7122</v>
      </c>
      <c r="K1082" t="s">
        <v>69</v>
      </c>
      <c r="L1082" t="s">
        <v>7123</v>
      </c>
      <c r="M1082" t="s">
        <v>90</v>
      </c>
      <c r="N1082">
        <v>78520</v>
      </c>
      <c r="O1082" t="s">
        <v>68</v>
      </c>
      <c r="P1082" t="s">
        <v>69</v>
      </c>
      <c r="Q1082" t="s">
        <v>7124</v>
      </c>
      <c r="S1082" t="s">
        <v>71</v>
      </c>
      <c r="T1082" t="s">
        <v>207</v>
      </c>
      <c r="U1082" t="s">
        <v>208</v>
      </c>
      <c r="V1082" t="s">
        <v>209</v>
      </c>
      <c r="W1082" t="s">
        <v>90</v>
      </c>
      <c r="X1082" t="s">
        <v>307</v>
      </c>
      <c r="Y1082" t="str">
        <f>"35-3022"</f>
        <v>35-3022</v>
      </c>
      <c r="Z1082" t="s">
        <v>307</v>
      </c>
      <c r="AA1082">
        <v>713990</v>
      </c>
      <c r="AB1082">
        <v>7</v>
      </c>
      <c r="AC1082">
        <v>7</v>
      </c>
      <c r="AD1082" t="s">
        <v>77</v>
      </c>
      <c r="AE1082" t="s">
        <v>78</v>
      </c>
      <c r="AF1082">
        <v>40</v>
      </c>
      <c r="AG1082" s="3">
        <v>0.54166666666666663</v>
      </c>
      <c r="AH1082" s="3">
        <v>0.91666666666666663</v>
      </c>
      <c r="AI1082" s="5">
        <v>348</v>
      </c>
      <c r="AJ1082">
        <v>0</v>
      </c>
      <c r="AK1082">
        <v>0</v>
      </c>
      <c r="AL1082" t="s">
        <v>79</v>
      </c>
      <c r="AM1082" t="s">
        <v>80</v>
      </c>
      <c r="AO1082" t="s">
        <v>81</v>
      </c>
      <c r="AR1082" t="s">
        <v>80</v>
      </c>
      <c r="AT1082" t="s">
        <v>80</v>
      </c>
      <c r="AW1082" t="s">
        <v>80</v>
      </c>
      <c r="AY1082" t="s">
        <v>7125</v>
      </c>
      <c r="AZ1082" t="s">
        <v>3092</v>
      </c>
      <c r="BA1082" t="s">
        <v>90</v>
      </c>
      <c r="BB1082">
        <v>78520</v>
      </c>
      <c r="BC1082" t="s">
        <v>77</v>
      </c>
    </row>
    <row r="1083" spans="1:55" x14ac:dyDescent="0.25">
      <c r="A1083" t="s">
        <v>6453</v>
      </c>
      <c r="B1083" s="1">
        <v>43432</v>
      </c>
      <c r="C1083" t="s">
        <v>60</v>
      </c>
      <c r="D1083" s="2">
        <v>43407.362500000003</v>
      </c>
      <c r="E1083" t="s">
        <v>61</v>
      </c>
      <c r="F1083" s="1">
        <v>43497</v>
      </c>
      <c r="G1083" s="1">
        <v>43764</v>
      </c>
      <c r="H1083" t="s">
        <v>6454</v>
      </c>
      <c r="I1083" t="s">
        <v>69</v>
      </c>
      <c r="J1083" t="s">
        <v>6455</v>
      </c>
      <c r="K1083" t="s">
        <v>69</v>
      </c>
      <c r="L1083" t="s">
        <v>6456</v>
      </c>
      <c r="M1083" t="s">
        <v>303</v>
      </c>
      <c r="N1083" t="s">
        <v>6457</v>
      </c>
      <c r="O1083" t="s">
        <v>68</v>
      </c>
      <c r="P1083" t="s">
        <v>69</v>
      </c>
      <c r="Q1083" t="s">
        <v>6458</v>
      </c>
      <c r="S1083" t="s">
        <v>71</v>
      </c>
      <c r="T1083" t="s">
        <v>207</v>
      </c>
      <c r="U1083" t="s">
        <v>208</v>
      </c>
      <c r="V1083" t="s">
        <v>209</v>
      </c>
      <c r="W1083" t="s">
        <v>90</v>
      </c>
      <c r="X1083" t="s">
        <v>210</v>
      </c>
      <c r="Y1083" t="str">
        <f>"39-3091"</f>
        <v>39-3091</v>
      </c>
      <c r="Z1083" t="s">
        <v>166</v>
      </c>
      <c r="AA1083">
        <v>713990</v>
      </c>
      <c r="AB1083">
        <v>12</v>
      </c>
      <c r="AC1083">
        <v>12</v>
      </c>
      <c r="AD1083" t="s">
        <v>77</v>
      </c>
      <c r="AE1083" t="s">
        <v>78</v>
      </c>
      <c r="AF1083">
        <v>40</v>
      </c>
      <c r="AG1083" s="3">
        <v>0.54166666666666663</v>
      </c>
      <c r="AH1083" s="3">
        <v>0.91666666666666663</v>
      </c>
      <c r="AI1083" s="4">
        <v>362.8</v>
      </c>
      <c r="AL1083" t="s">
        <v>79</v>
      </c>
      <c r="AM1083" t="s">
        <v>80</v>
      </c>
      <c r="AO1083" t="s">
        <v>81</v>
      </c>
      <c r="AR1083" t="s">
        <v>80</v>
      </c>
      <c r="AT1083" t="s">
        <v>80</v>
      </c>
      <c r="AW1083" t="s">
        <v>80</v>
      </c>
      <c r="AY1083" t="s">
        <v>6459</v>
      </c>
      <c r="AZ1083" t="s">
        <v>5286</v>
      </c>
      <c r="BA1083" t="s">
        <v>303</v>
      </c>
      <c r="BB1083">
        <v>91763</v>
      </c>
      <c r="BC1083" t="s">
        <v>77</v>
      </c>
    </row>
    <row r="1084" spans="1:55" x14ac:dyDescent="0.25">
      <c r="A1084" t="s">
        <v>2159</v>
      </c>
      <c r="B1084" s="1">
        <v>43432</v>
      </c>
      <c r="C1084" t="s">
        <v>60</v>
      </c>
      <c r="D1084" s="2">
        <v>43407.010370370372</v>
      </c>
      <c r="E1084" t="s">
        <v>61</v>
      </c>
      <c r="F1084" s="1">
        <v>43497</v>
      </c>
      <c r="G1084" s="1">
        <v>43799</v>
      </c>
      <c r="H1084" t="s">
        <v>2160</v>
      </c>
      <c r="J1084" t="s">
        <v>2161</v>
      </c>
      <c r="L1084" t="s">
        <v>973</v>
      </c>
      <c r="M1084" t="s">
        <v>99</v>
      </c>
      <c r="N1084">
        <v>70605</v>
      </c>
      <c r="O1084" t="s">
        <v>68</v>
      </c>
      <c r="Q1084" t="s">
        <v>2162</v>
      </c>
      <c r="S1084" t="s">
        <v>71</v>
      </c>
      <c r="T1084" t="s">
        <v>761</v>
      </c>
      <c r="U1084" t="s">
        <v>762</v>
      </c>
      <c r="V1084" t="s">
        <v>216</v>
      </c>
      <c r="W1084" t="s">
        <v>90</v>
      </c>
      <c r="X1084" t="s">
        <v>754</v>
      </c>
      <c r="Y1084" t="str">
        <f>"37-3011"</f>
        <v>37-3011</v>
      </c>
      <c r="Z1084" t="s">
        <v>454</v>
      </c>
      <c r="AA1084">
        <v>561730</v>
      </c>
      <c r="AB1084">
        <v>42</v>
      </c>
      <c r="AC1084">
        <v>42</v>
      </c>
      <c r="AD1084" t="s">
        <v>77</v>
      </c>
      <c r="AE1084" t="s">
        <v>96</v>
      </c>
      <c r="AF1084">
        <v>40</v>
      </c>
      <c r="AG1084" s="3">
        <v>0.27083333333333331</v>
      </c>
      <c r="AH1084" s="3">
        <v>0.64583333333333337</v>
      </c>
      <c r="AI1084" s="4">
        <v>13.96</v>
      </c>
      <c r="AJ1084">
        <v>20.94</v>
      </c>
      <c r="AL1084" t="s">
        <v>79</v>
      </c>
      <c r="AM1084" t="s">
        <v>80</v>
      </c>
      <c r="AO1084" t="s">
        <v>81</v>
      </c>
      <c r="AR1084" t="s">
        <v>80</v>
      </c>
      <c r="AT1084" t="s">
        <v>80</v>
      </c>
      <c r="AW1084" t="s">
        <v>80</v>
      </c>
      <c r="AY1084" t="s">
        <v>973</v>
      </c>
      <c r="AZ1084" t="s">
        <v>975</v>
      </c>
      <c r="BA1084" t="s">
        <v>99</v>
      </c>
      <c r="BB1084">
        <v>70605</v>
      </c>
      <c r="BC1084" t="s">
        <v>77</v>
      </c>
    </row>
    <row r="1085" spans="1:55" x14ac:dyDescent="0.25">
      <c r="A1085" t="s">
        <v>6448</v>
      </c>
      <c r="B1085" s="1">
        <v>43432</v>
      </c>
      <c r="C1085" t="s">
        <v>60</v>
      </c>
      <c r="D1085" s="2">
        <v>43407.006747685184</v>
      </c>
      <c r="E1085" t="s">
        <v>130</v>
      </c>
      <c r="F1085" s="1">
        <v>43497</v>
      </c>
      <c r="G1085" s="1">
        <v>43799</v>
      </c>
      <c r="H1085" t="s">
        <v>6449</v>
      </c>
      <c r="J1085" t="s">
        <v>6450</v>
      </c>
      <c r="L1085" t="s">
        <v>882</v>
      </c>
      <c r="M1085" t="s">
        <v>879</v>
      </c>
      <c r="N1085">
        <v>63103</v>
      </c>
      <c r="O1085" t="s">
        <v>68</v>
      </c>
      <c r="Q1085" t="s">
        <v>6451</v>
      </c>
      <c r="S1085" t="s">
        <v>71</v>
      </c>
      <c r="T1085" t="s">
        <v>761</v>
      </c>
      <c r="U1085" t="s">
        <v>762</v>
      </c>
      <c r="V1085" t="s">
        <v>216</v>
      </c>
      <c r="W1085" t="s">
        <v>90</v>
      </c>
      <c r="X1085" t="s">
        <v>754</v>
      </c>
      <c r="Y1085" t="str">
        <f>"37-3011"</f>
        <v>37-3011</v>
      </c>
      <c r="Z1085" t="s">
        <v>454</v>
      </c>
      <c r="AA1085">
        <v>561730</v>
      </c>
      <c r="AB1085">
        <v>95</v>
      </c>
      <c r="AC1085">
        <v>94</v>
      </c>
      <c r="AD1085" t="s">
        <v>77</v>
      </c>
      <c r="AE1085" t="s">
        <v>78</v>
      </c>
      <c r="AF1085">
        <v>40</v>
      </c>
      <c r="AG1085" s="3">
        <v>0.29166666666666669</v>
      </c>
      <c r="AH1085" s="3">
        <v>0.66666666666666663</v>
      </c>
      <c r="AI1085" s="4">
        <v>14.52</v>
      </c>
      <c r="AJ1085">
        <v>21.78</v>
      </c>
      <c r="AL1085" t="s">
        <v>79</v>
      </c>
      <c r="AM1085" t="s">
        <v>80</v>
      </c>
      <c r="AO1085" t="s">
        <v>81</v>
      </c>
      <c r="AR1085" t="s">
        <v>80</v>
      </c>
      <c r="AT1085" t="s">
        <v>80</v>
      </c>
      <c r="AW1085" t="s">
        <v>80</v>
      </c>
      <c r="AY1085" t="s">
        <v>882</v>
      </c>
      <c r="AZ1085" t="s">
        <v>6452</v>
      </c>
      <c r="BA1085" t="s">
        <v>879</v>
      </c>
      <c r="BB1085">
        <v>63103</v>
      </c>
      <c r="BC1085" t="s">
        <v>77</v>
      </c>
    </row>
    <row r="1086" spans="1:55" x14ac:dyDescent="0.25">
      <c r="A1086" t="s">
        <v>4091</v>
      </c>
      <c r="B1086" s="1">
        <v>43420</v>
      </c>
      <c r="C1086" t="s">
        <v>60</v>
      </c>
      <c r="D1086" s="2">
        <v>43407.381736111114</v>
      </c>
      <c r="E1086" t="s">
        <v>85</v>
      </c>
      <c r="H1086" t="s">
        <v>4092</v>
      </c>
      <c r="J1086" t="s">
        <v>4093</v>
      </c>
      <c r="K1086" t="s">
        <v>4094</v>
      </c>
      <c r="L1086" t="s">
        <v>89</v>
      </c>
      <c r="M1086" t="s">
        <v>90</v>
      </c>
      <c r="N1086">
        <v>78248</v>
      </c>
      <c r="O1086" t="s">
        <v>68</v>
      </c>
      <c r="Q1086" t="s">
        <v>4095</v>
      </c>
      <c r="S1086" t="s">
        <v>71</v>
      </c>
      <c r="T1086" t="s">
        <v>207</v>
      </c>
      <c r="U1086" t="s">
        <v>208</v>
      </c>
      <c r="V1086" t="s">
        <v>209</v>
      </c>
      <c r="W1086" t="s">
        <v>90</v>
      </c>
      <c r="X1086" t="s">
        <v>210</v>
      </c>
      <c r="Y1086" t="str">
        <f>"39-3091"</f>
        <v>39-3091</v>
      </c>
      <c r="Z1086" t="s">
        <v>166</v>
      </c>
      <c r="AA1086">
        <v>713990</v>
      </c>
      <c r="AB1086">
        <v>18</v>
      </c>
      <c r="AD1086" t="s">
        <v>77</v>
      </c>
      <c r="AE1086" t="s">
        <v>78</v>
      </c>
      <c r="AF1086">
        <v>40</v>
      </c>
      <c r="AG1086" s="3">
        <v>0.54166666666666663</v>
      </c>
      <c r="AH1086" s="3">
        <v>0.91666666666666663</v>
      </c>
      <c r="AI1086" s="4">
        <v>8.58</v>
      </c>
      <c r="AL1086" t="s">
        <v>79</v>
      </c>
      <c r="AM1086" t="s">
        <v>80</v>
      </c>
      <c r="AO1086" t="s">
        <v>81</v>
      </c>
      <c r="AR1086" t="s">
        <v>80</v>
      </c>
      <c r="AT1086" t="s">
        <v>80</v>
      </c>
      <c r="AW1086" t="s">
        <v>80</v>
      </c>
      <c r="AY1086" t="s">
        <v>539</v>
      </c>
      <c r="AZ1086" t="s">
        <v>755</v>
      </c>
      <c r="BA1086" t="s">
        <v>90</v>
      </c>
      <c r="BB1086">
        <v>78248</v>
      </c>
      <c r="BC1086" t="s">
        <v>77</v>
      </c>
    </row>
    <row r="1087" spans="1:55" x14ac:dyDescent="0.25">
      <c r="A1087" t="s">
        <v>8070</v>
      </c>
      <c r="B1087" s="1">
        <v>43437</v>
      </c>
      <c r="C1087" t="s">
        <v>60</v>
      </c>
      <c r="D1087" s="2">
        <v>43411.313622685186</v>
      </c>
      <c r="E1087" t="s">
        <v>61</v>
      </c>
      <c r="F1087" s="1">
        <v>43497</v>
      </c>
      <c r="G1087" s="1">
        <v>43784</v>
      </c>
      <c r="H1087" t="s">
        <v>8071</v>
      </c>
      <c r="J1087" t="s">
        <v>8072</v>
      </c>
      <c r="K1087" t="s">
        <v>8073</v>
      </c>
      <c r="L1087" t="s">
        <v>1684</v>
      </c>
      <c r="M1087" t="s">
        <v>240</v>
      </c>
      <c r="N1087">
        <v>31601</v>
      </c>
      <c r="O1087" t="s">
        <v>68</v>
      </c>
      <c r="Q1087" t="s">
        <v>8074</v>
      </c>
      <c r="S1087" t="s">
        <v>71</v>
      </c>
      <c r="T1087" t="s">
        <v>207</v>
      </c>
      <c r="U1087" t="s">
        <v>208</v>
      </c>
      <c r="V1087" t="s">
        <v>209</v>
      </c>
      <c r="W1087" t="s">
        <v>90</v>
      </c>
      <c r="X1087" t="s">
        <v>210</v>
      </c>
      <c r="Y1087" t="str">
        <f>"39-3091"</f>
        <v>39-3091</v>
      </c>
      <c r="Z1087" t="s">
        <v>166</v>
      </c>
      <c r="AA1087">
        <v>713990</v>
      </c>
      <c r="AB1087">
        <v>55</v>
      </c>
      <c r="AC1087">
        <v>55</v>
      </c>
      <c r="AD1087" t="s">
        <v>77</v>
      </c>
      <c r="AE1087" t="s">
        <v>78</v>
      </c>
      <c r="AF1087">
        <v>40</v>
      </c>
      <c r="AG1087" s="3">
        <v>0.54166666666666663</v>
      </c>
      <c r="AH1087" s="3">
        <v>0.91666666666666663</v>
      </c>
      <c r="AI1087" s="4">
        <v>339.2</v>
      </c>
      <c r="AL1087" t="s">
        <v>79</v>
      </c>
      <c r="AM1087" t="s">
        <v>80</v>
      </c>
      <c r="AO1087" t="s">
        <v>81</v>
      </c>
      <c r="AR1087" t="s">
        <v>80</v>
      </c>
      <c r="AT1087" t="s">
        <v>80</v>
      </c>
      <c r="AW1087" t="s">
        <v>80</v>
      </c>
      <c r="AY1087" t="s">
        <v>8075</v>
      </c>
      <c r="AZ1087" t="s">
        <v>8076</v>
      </c>
      <c r="BA1087" t="s">
        <v>240</v>
      </c>
      <c r="BB1087">
        <v>31643</v>
      </c>
      <c r="BC1087" t="s">
        <v>77</v>
      </c>
    </row>
    <row r="1088" spans="1:55" x14ac:dyDescent="0.25">
      <c r="A1088" t="s">
        <v>4402</v>
      </c>
      <c r="B1088" s="1">
        <v>43434</v>
      </c>
      <c r="C1088" t="s">
        <v>60</v>
      </c>
      <c r="D1088" s="2">
        <v>43407.001956018517</v>
      </c>
      <c r="E1088" t="s">
        <v>61</v>
      </c>
      <c r="F1088" s="1">
        <v>43497</v>
      </c>
      <c r="G1088" s="1">
        <v>43800</v>
      </c>
      <c r="H1088" t="s">
        <v>4403</v>
      </c>
      <c r="I1088" t="s">
        <v>4404</v>
      </c>
      <c r="J1088" t="s">
        <v>4405</v>
      </c>
      <c r="L1088" t="s">
        <v>4406</v>
      </c>
      <c r="M1088" t="s">
        <v>152</v>
      </c>
      <c r="N1088">
        <v>21030</v>
      </c>
      <c r="O1088" t="s">
        <v>68</v>
      </c>
      <c r="Q1088" t="s">
        <v>4407</v>
      </c>
      <c r="S1088" t="s">
        <v>71</v>
      </c>
      <c r="T1088" t="s">
        <v>750</v>
      </c>
      <c r="U1088" t="s">
        <v>4408</v>
      </c>
      <c r="V1088" t="s">
        <v>906</v>
      </c>
      <c r="W1088" t="s">
        <v>753</v>
      </c>
      <c r="X1088" t="s">
        <v>754</v>
      </c>
      <c r="Y1088" t="str">
        <f>"37-3011"</f>
        <v>37-3011</v>
      </c>
      <c r="Z1088" t="s">
        <v>454</v>
      </c>
      <c r="AA1088">
        <v>561730</v>
      </c>
      <c r="AB1088">
        <v>18</v>
      </c>
      <c r="AC1088">
        <v>18</v>
      </c>
      <c r="AD1088" t="s">
        <v>77</v>
      </c>
      <c r="AE1088" t="s">
        <v>96</v>
      </c>
      <c r="AF1088">
        <v>40</v>
      </c>
      <c r="AG1088" s="3">
        <v>0.27083333333333331</v>
      </c>
      <c r="AH1088" s="3">
        <v>0.625</v>
      </c>
      <c r="AI1088" s="4">
        <v>15.39</v>
      </c>
      <c r="AJ1088">
        <v>23.09</v>
      </c>
      <c r="AL1088" t="s">
        <v>79</v>
      </c>
      <c r="AM1088" t="s">
        <v>80</v>
      </c>
      <c r="AO1088" t="s">
        <v>81</v>
      </c>
      <c r="AR1088" t="s">
        <v>80</v>
      </c>
      <c r="AT1088" t="s">
        <v>80</v>
      </c>
      <c r="AW1088" t="s">
        <v>71</v>
      </c>
      <c r="AX1088">
        <v>3</v>
      </c>
      <c r="AY1088" t="s">
        <v>4406</v>
      </c>
      <c r="AZ1088" t="s">
        <v>2740</v>
      </c>
      <c r="BA1088" t="s">
        <v>152</v>
      </c>
      <c r="BB1088">
        <v>21030</v>
      </c>
      <c r="BC1088" t="s">
        <v>77</v>
      </c>
    </row>
    <row r="1089" spans="1:55" x14ac:dyDescent="0.25">
      <c r="A1089" t="s">
        <v>7147</v>
      </c>
      <c r="B1089" s="1">
        <v>43434</v>
      </c>
      <c r="C1089" t="s">
        <v>60</v>
      </c>
      <c r="D1089" s="2">
        <v>43407.011967592596</v>
      </c>
      <c r="E1089" t="s">
        <v>61</v>
      </c>
      <c r="F1089" s="1">
        <v>43497</v>
      </c>
      <c r="G1089" s="1">
        <v>43799</v>
      </c>
      <c r="H1089" t="s">
        <v>7148</v>
      </c>
      <c r="J1089" t="s">
        <v>7149</v>
      </c>
      <c r="L1089" t="s">
        <v>2152</v>
      </c>
      <c r="M1089" t="s">
        <v>90</v>
      </c>
      <c r="N1089">
        <v>76036</v>
      </c>
      <c r="O1089" t="s">
        <v>68</v>
      </c>
      <c r="Q1089" t="s">
        <v>7150</v>
      </c>
      <c r="S1089" t="s">
        <v>71</v>
      </c>
      <c r="T1089" t="s">
        <v>761</v>
      </c>
      <c r="U1089" t="s">
        <v>762</v>
      </c>
      <c r="V1089" t="s">
        <v>216</v>
      </c>
      <c r="W1089" t="s">
        <v>90</v>
      </c>
      <c r="X1089" t="s">
        <v>754</v>
      </c>
      <c r="Y1089" t="str">
        <f>"37-3011"</f>
        <v>37-3011</v>
      </c>
      <c r="Z1089" t="s">
        <v>454</v>
      </c>
      <c r="AA1089">
        <v>561730</v>
      </c>
      <c r="AB1089">
        <v>14</v>
      </c>
      <c r="AC1089">
        <v>14</v>
      </c>
      <c r="AD1089" t="s">
        <v>77</v>
      </c>
      <c r="AE1089" t="s">
        <v>96</v>
      </c>
      <c r="AF1089">
        <v>40</v>
      </c>
      <c r="AG1089" s="3">
        <v>0.29166666666666669</v>
      </c>
      <c r="AH1089" s="3">
        <v>0.66666666666666663</v>
      </c>
      <c r="AI1089" s="4">
        <v>12.44</v>
      </c>
      <c r="AJ1089">
        <v>18.66</v>
      </c>
      <c r="AL1089" t="s">
        <v>79</v>
      </c>
      <c r="AM1089" t="s">
        <v>80</v>
      </c>
      <c r="AO1089" t="s">
        <v>81</v>
      </c>
      <c r="AR1089" t="s">
        <v>80</v>
      </c>
      <c r="AT1089" t="s">
        <v>80</v>
      </c>
      <c r="AW1089" t="s">
        <v>80</v>
      </c>
      <c r="AY1089" t="s">
        <v>2152</v>
      </c>
      <c r="AZ1089" t="s">
        <v>2391</v>
      </c>
      <c r="BA1089" t="s">
        <v>90</v>
      </c>
      <c r="BB1089">
        <v>76036</v>
      </c>
      <c r="BC1089" t="s">
        <v>77</v>
      </c>
    </row>
    <row r="1090" spans="1:55" x14ac:dyDescent="0.25">
      <c r="A1090" t="s">
        <v>2283</v>
      </c>
      <c r="B1090" s="1">
        <v>43437</v>
      </c>
      <c r="C1090" t="s">
        <v>60</v>
      </c>
      <c r="D1090" s="2">
        <v>43407.005590277775</v>
      </c>
      <c r="E1090" t="s">
        <v>61</v>
      </c>
      <c r="F1090" s="1">
        <v>43497</v>
      </c>
      <c r="G1090" s="1">
        <v>43784</v>
      </c>
      <c r="H1090" t="s">
        <v>2284</v>
      </c>
      <c r="J1090" t="s">
        <v>2285</v>
      </c>
      <c r="L1090" t="s">
        <v>809</v>
      </c>
      <c r="M1090" t="s">
        <v>753</v>
      </c>
      <c r="N1090">
        <v>23836</v>
      </c>
      <c r="O1090" t="s">
        <v>68</v>
      </c>
      <c r="Q1090" t="s">
        <v>2286</v>
      </c>
      <c r="S1090" t="s">
        <v>71</v>
      </c>
      <c r="T1090" t="s">
        <v>836</v>
      </c>
      <c r="U1090" t="s">
        <v>837</v>
      </c>
      <c r="V1090" t="s">
        <v>838</v>
      </c>
      <c r="W1090" t="s">
        <v>753</v>
      </c>
      <c r="X1090" t="s">
        <v>2287</v>
      </c>
      <c r="Y1090" t="str">
        <f>"41-9091"</f>
        <v>41-9091</v>
      </c>
      <c r="Z1090" t="s">
        <v>2288</v>
      </c>
      <c r="AA1090">
        <v>722330</v>
      </c>
      <c r="AB1090">
        <v>23</v>
      </c>
      <c r="AC1090">
        <v>23</v>
      </c>
      <c r="AD1090" t="s">
        <v>77</v>
      </c>
      <c r="AE1090" t="s">
        <v>78</v>
      </c>
      <c r="AF1090">
        <v>35</v>
      </c>
      <c r="AG1090" s="3">
        <v>0.5</v>
      </c>
      <c r="AH1090" s="3">
        <v>0.83333333333333337</v>
      </c>
      <c r="AI1090" s="4">
        <v>11.08</v>
      </c>
      <c r="AL1090" t="s">
        <v>79</v>
      </c>
      <c r="AM1090" t="s">
        <v>80</v>
      </c>
      <c r="AO1090" t="s">
        <v>81</v>
      </c>
      <c r="AR1090" t="s">
        <v>80</v>
      </c>
      <c r="AT1090" t="s">
        <v>80</v>
      </c>
      <c r="AW1090" t="s">
        <v>80</v>
      </c>
      <c r="AY1090" t="s">
        <v>809</v>
      </c>
      <c r="AZ1090" t="s">
        <v>2289</v>
      </c>
      <c r="BA1090" t="s">
        <v>753</v>
      </c>
      <c r="BB1090">
        <v>23836</v>
      </c>
      <c r="BC1090" t="s">
        <v>77</v>
      </c>
    </row>
    <row r="1091" spans="1:55" x14ac:dyDescent="0.25">
      <c r="A1091" t="s">
        <v>8009</v>
      </c>
      <c r="B1091" s="1">
        <v>43441</v>
      </c>
      <c r="C1091" t="s">
        <v>60</v>
      </c>
      <c r="D1091" s="2">
        <v>43407.040694444448</v>
      </c>
      <c r="E1091" t="s">
        <v>85</v>
      </c>
      <c r="H1091" t="s">
        <v>8010</v>
      </c>
      <c r="J1091" t="s">
        <v>8011</v>
      </c>
      <c r="L1091" t="s">
        <v>4673</v>
      </c>
      <c r="M1091" t="s">
        <v>99</v>
      </c>
      <c r="N1091">
        <v>70769</v>
      </c>
      <c r="O1091" t="s">
        <v>68</v>
      </c>
      <c r="Q1091" t="s">
        <v>8012</v>
      </c>
      <c r="S1091" t="s">
        <v>71</v>
      </c>
      <c r="T1091" t="s">
        <v>1968</v>
      </c>
      <c r="U1091" t="s">
        <v>1969</v>
      </c>
      <c r="V1091" t="s">
        <v>1970</v>
      </c>
      <c r="W1091" t="s">
        <v>99</v>
      </c>
      <c r="X1091" t="s">
        <v>5556</v>
      </c>
      <c r="Y1091" t="str">
        <f>"37-3011"</f>
        <v>37-3011</v>
      </c>
      <c r="Z1091" t="s">
        <v>454</v>
      </c>
      <c r="AA1091">
        <v>561730</v>
      </c>
      <c r="AB1091">
        <v>5</v>
      </c>
      <c r="AD1091" t="s">
        <v>77</v>
      </c>
      <c r="AE1091" t="s">
        <v>96</v>
      </c>
      <c r="AF1091">
        <v>35</v>
      </c>
      <c r="AG1091" s="3">
        <v>0.27083333333333331</v>
      </c>
      <c r="AH1091" s="3">
        <v>0.625</v>
      </c>
      <c r="AI1091" s="4">
        <v>13.42</v>
      </c>
      <c r="AJ1091">
        <v>20.13</v>
      </c>
      <c r="AL1091" t="s">
        <v>79</v>
      </c>
      <c r="AM1091" t="s">
        <v>80</v>
      </c>
      <c r="AO1091" t="s">
        <v>81</v>
      </c>
      <c r="AR1091" t="s">
        <v>80</v>
      </c>
      <c r="AT1091" t="s">
        <v>80</v>
      </c>
      <c r="AW1091" t="s">
        <v>80</v>
      </c>
      <c r="AY1091" t="s">
        <v>4673</v>
      </c>
      <c r="AZ1091" t="s">
        <v>3374</v>
      </c>
      <c r="BA1091" t="s">
        <v>99</v>
      </c>
      <c r="BB1091">
        <v>70769</v>
      </c>
      <c r="BC1091" t="s">
        <v>77</v>
      </c>
    </row>
    <row r="1092" spans="1:55" x14ac:dyDescent="0.25">
      <c r="A1092" t="s">
        <v>6370</v>
      </c>
      <c r="B1092" s="1">
        <v>43434</v>
      </c>
      <c r="C1092" t="s">
        <v>60</v>
      </c>
      <c r="D1092" s="2">
        <v>43407.005937499998</v>
      </c>
      <c r="E1092" t="s">
        <v>115</v>
      </c>
      <c r="H1092" t="s">
        <v>6371</v>
      </c>
      <c r="J1092" t="s">
        <v>6372</v>
      </c>
      <c r="L1092" t="s">
        <v>2722</v>
      </c>
      <c r="M1092" t="s">
        <v>753</v>
      </c>
      <c r="N1092">
        <v>23509</v>
      </c>
      <c r="O1092" t="s">
        <v>68</v>
      </c>
      <c r="Q1092" t="s">
        <v>6373</v>
      </c>
      <c r="S1092" t="s">
        <v>71</v>
      </c>
      <c r="T1092" t="s">
        <v>836</v>
      </c>
      <c r="U1092" t="s">
        <v>837</v>
      </c>
      <c r="V1092" t="s">
        <v>838</v>
      </c>
      <c r="W1092" t="s">
        <v>753</v>
      </c>
      <c r="X1092" t="s">
        <v>754</v>
      </c>
      <c r="Y1092" t="str">
        <f>"37-3011"</f>
        <v>37-3011</v>
      </c>
      <c r="Z1092" t="s">
        <v>454</v>
      </c>
      <c r="AA1092">
        <v>561730</v>
      </c>
      <c r="AB1092">
        <v>10</v>
      </c>
      <c r="AD1092" t="s">
        <v>77</v>
      </c>
      <c r="AE1092" t="s">
        <v>78</v>
      </c>
      <c r="AF1092">
        <v>35</v>
      </c>
      <c r="AG1092" s="3">
        <v>0.29166666666666669</v>
      </c>
      <c r="AH1092" s="3">
        <v>0.66666666666666663</v>
      </c>
      <c r="AI1092" s="4">
        <v>12.46</v>
      </c>
      <c r="AJ1092">
        <v>18.690000000000001</v>
      </c>
      <c r="AL1092" t="s">
        <v>79</v>
      </c>
      <c r="AM1092" t="s">
        <v>80</v>
      </c>
      <c r="AO1092" t="s">
        <v>81</v>
      </c>
      <c r="AR1092" t="s">
        <v>80</v>
      </c>
      <c r="AT1092" t="s">
        <v>80</v>
      </c>
      <c r="AW1092" t="s">
        <v>71</v>
      </c>
      <c r="AX1092">
        <v>3</v>
      </c>
      <c r="AY1092" t="s">
        <v>2722</v>
      </c>
      <c r="AZ1092" t="s">
        <v>6374</v>
      </c>
      <c r="BA1092" t="s">
        <v>753</v>
      </c>
      <c r="BB1092">
        <v>23509</v>
      </c>
      <c r="BC1092" t="s">
        <v>77</v>
      </c>
    </row>
    <row r="1093" spans="1:55" x14ac:dyDescent="0.25">
      <c r="A1093" t="s">
        <v>5921</v>
      </c>
      <c r="B1093" s="1">
        <v>43461</v>
      </c>
      <c r="C1093" t="s">
        <v>60</v>
      </c>
      <c r="D1093" s="2">
        <v>43407.000347222223</v>
      </c>
      <c r="E1093" t="s">
        <v>85</v>
      </c>
      <c r="H1093" t="s">
        <v>5922</v>
      </c>
      <c r="J1093" t="s">
        <v>5923</v>
      </c>
      <c r="L1093" t="s">
        <v>5924</v>
      </c>
      <c r="M1093" t="s">
        <v>879</v>
      </c>
      <c r="N1093">
        <v>63073</v>
      </c>
      <c r="O1093" t="s">
        <v>68</v>
      </c>
      <c r="Q1093" t="s">
        <v>5925</v>
      </c>
      <c r="S1093" t="s">
        <v>71</v>
      </c>
      <c r="T1093" t="s">
        <v>960</v>
      </c>
      <c r="U1093" t="s">
        <v>961</v>
      </c>
      <c r="V1093" t="s">
        <v>428</v>
      </c>
      <c r="W1093" t="s">
        <v>354</v>
      </c>
      <c r="X1093" t="s">
        <v>754</v>
      </c>
      <c r="Y1093" t="str">
        <f>"37-3011"</f>
        <v>37-3011</v>
      </c>
      <c r="Z1093" t="s">
        <v>454</v>
      </c>
      <c r="AA1093">
        <v>713910</v>
      </c>
      <c r="AB1093">
        <v>20</v>
      </c>
      <c r="AD1093" t="s">
        <v>77</v>
      </c>
      <c r="AE1093" t="s">
        <v>78</v>
      </c>
      <c r="AF1093">
        <v>40</v>
      </c>
      <c r="AG1093" s="3">
        <v>0.25</v>
      </c>
      <c r="AH1093" s="3">
        <v>0.60416666666666663</v>
      </c>
      <c r="AI1093" s="4">
        <v>14.52</v>
      </c>
      <c r="AJ1093">
        <v>21.78</v>
      </c>
      <c r="AL1093" t="s">
        <v>79</v>
      </c>
      <c r="AM1093" t="s">
        <v>80</v>
      </c>
      <c r="AO1093" t="s">
        <v>81</v>
      </c>
      <c r="AR1093" t="s">
        <v>80</v>
      </c>
      <c r="AT1093" t="s">
        <v>80</v>
      </c>
      <c r="AW1093" t="s">
        <v>80</v>
      </c>
      <c r="AY1093" t="s">
        <v>5924</v>
      </c>
      <c r="AZ1093" t="s">
        <v>1144</v>
      </c>
      <c r="BA1093" t="s">
        <v>879</v>
      </c>
      <c r="BB1093">
        <v>63073</v>
      </c>
      <c r="BC1093" t="s">
        <v>83</v>
      </c>
    </row>
    <row r="1094" spans="1:55" x14ac:dyDescent="0.25">
      <c r="A1094" t="s">
        <v>7709</v>
      </c>
      <c r="B1094" s="1">
        <v>43419</v>
      </c>
      <c r="C1094" t="s">
        <v>60</v>
      </c>
      <c r="D1094" s="2">
        <v>43407.011388888888</v>
      </c>
      <c r="E1094" t="s">
        <v>85</v>
      </c>
      <c r="H1094" t="s">
        <v>7710</v>
      </c>
      <c r="J1094" t="s">
        <v>7711</v>
      </c>
      <c r="L1094" t="s">
        <v>7712</v>
      </c>
      <c r="M1094" t="s">
        <v>879</v>
      </c>
      <c r="N1094">
        <v>63367</v>
      </c>
      <c r="O1094" t="s">
        <v>68</v>
      </c>
      <c r="Q1094" t="s">
        <v>7713</v>
      </c>
      <c r="S1094" t="s">
        <v>71</v>
      </c>
      <c r="T1094" t="s">
        <v>823</v>
      </c>
      <c r="U1094" t="s">
        <v>762</v>
      </c>
      <c r="V1094" t="s">
        <v>220</v>
      </c>
      <c r="W1094" t="s">
        <v>90</v>
      </c>
      <c r="X1094" t="s">
        <v>754</v>
      </c>
      <c r="Y1094" t="str">
        <f>"37-3011"</f>
        <v>37-3011</v>
      </c>
      <c r="Z1094" t="s">
        <v>454</v>
      </c>
      <c r="AA1094">
        <v>561730</v>
      </c>
      <c r="AB1094">
        <v>24</v>
      </c>
      <c r="AD1094" t="s">
        <v>77</v>
      </c>
      <c r="AE1094" t="s">
        <v>78</v>
      </c>
      <c r="AF1094">
        <v>40</v>
      </c>
      <c r="AG1094" s="3">
        <v>0.25</v>
      </c>
      <c r="AH1094" s="3">
        <v>0.625</v>
      </c>
      <c r="AI1094" s="4">
        <v>14.52</v>
      </c>
      <c r="AJ1094">
        <v>21.78</v>
      </c>
      <c r="AK1094">
        <v>21.78</v>
      </c>
      <c r="AL1094" t="s">
        <v>79</v>
      </c>
      <c r="AM1094" t="s">
        <v>80</v>
      </c>
      <c r="AO1094" t="s">
        <v>81</v>
      </c>
      <c r="AR1094" t="s">
        <v>80</v>
      </c>
      <c r="AT1094" t="s">
        <v>80</v>
      </c>
      <c r="AW1094" t="s">
        <v>80</v>
      </c>
      <c r="AY1094" t="s">
        <v>7712</v>
      </c>
      <c r="AZ1094" t="s">
        <v>2465</v>
      </c>
      <c r="BA1094" t="s">
        <v>879</v>
      </c>
      <c r="BB1094">
        <v>63367</v>
      </c>
      <c r="BC1094" t="s">
        <v>77</v>
      </c>
    </row>
    <row r="1095" spans="1:55" x14ac:dyDescent="0.25">
      <c r="A1095" t="s">
        <v>6638</v>
      </c>
      <c r="B1095" s="1">
        <v>43444</v>
      </c>
      <c r="C1095" t="s">
        <v>60</v>
      </c>
      <c r="D1095" s="2">
        <v>43407.006331018521</v>
      </c>
      <c r="E1095" t="s">
        <v>61</v>
      </c>
      <c r="F1095" s="1">
        <v>43497</v>
      </c>
      <c r="G1095" s="1">
        <v>43800</v>
      </c>
      <c r="H1095" t="s">
        <v>6639</v>
      </c>
      <c r="J1095" t="s">
        <v>6640</v>
      </c>
      <c r="L1095" t="s">
        <v>1484</v>
      </c>
      <c r="M1095" t="s">
        <v>180</v>
      </c>
      <c r="N1095">
        <v>19403</v>
      </c>
      <c r="O1095" t="s">
        <v>68</v>
      </c>
      <c r="Q1095" t="s">
        <v>6641</v>
      </c>
      <c r="S1095" t="s">
        <v>71</v>
      </c>
      <c r="T1095" t="s">
        <v>836</v>
      </c>
      <c r="U1095" t="s">
        <v>837</v>
      </c>
      <c r="V1095" t="s">
        <v>838</v>
      </c>
      <c r="W1095" t="s">
        <v>753</v>
      </c>
      <c r="X1095" t="s">
        <v>754</v>
      </c>
      <c r="Y1095" t="str">
        <f>"37-3011"</f>
        <v>37-3011</v>
      </c>
      <c r="Z1095" t="s">
        <v>454</v>
      </c>
      <c r="AA1095">
        <v>561730</v>
      </c>
      <c r="AB1095">
        <v>10</v>
      </c>
      <c r="AC1095">
        <v>10</v>
      </c>
      <c r="AD1095" t="s">
        <v>77</v>
      </c>
      <c r="AE1095" t="s">
        <v>78</v>
      </c>
      <c r="AF1095">
        <v>35</v>
      </c>
      <c r="AG1095" s="3">
        <v>0.29166666666666669</v>
      </c>
      <c r="AH1095" s="3">
        <v>0.66666666666666663</v>
      </c>
      <c r="AI1095" s="4">
        <v>15.73</v>
      </c>
      <c r="AJ1095">
        <v>23.6</v>
      </c>
      <c r="AL1095" t="s">
        <v>79</v>
      </c>
      <c r="AM1095" t="s">
        <v>80</v>
      </c>
      <c r="AO1095" t="s">
        <v>81</v>
      </c>
      <c r="AR1095" t="s">
        <v>80</v>
      </c>
      <c r="AT1095" t="s">
        <v>80</v>
      </c>
      <c r="AW1095" t="s">
        <v>71</v>
      </c>
      <c r="AX1095">
        <v>3</v>
      </c>
      <c r="AY1095" t="s">
        <v>1484</v>
      </c>
      <c r="AZ1095" t="s">
        <v>187</v>
      </c>
      <c r="BA1095" t="s">
        <v>180</v>
      </c>
      <c r="BB1095">
        <v>19403</v>
      </c>
      <c r="BC1095" t="s">
        <v>77</v>
      </c>
    </row>
    <row r="1096" spans="1:55" x14ac:dyDescent="0.25">
      <c r="A1096" t="s">
        <v>935</v>
      </c>
      <c r="B1096" s="1">
        <v>43433</v>
      </c>
      <c r="C1096" t="s">
        <v>60</v>
      </c>
      <c r="D1096" s="2">
        <v>43430.906342592592</v>
      </c>
      <c r="E1096" t="s">
        <v>350</v>
      </c>
      <c r="H1096" t="s">
        <v>542</v>
      </c>
      <c r="J1096" t="s">
        <v>543</v>
      </c>
      <c r="L1096" t="s">
        <v>544</v>
      </c>
      <c r="M1096" t="s">
        <v>545</v>
      </c>
      <c r="N1096">
        <v>59716</v>
      </c>
      <c r="O1096" t="s">
        <v>68</v>
      </c>
      <c r="Q1096" t="s">
        <v>546</v>
      </c>
      <c r="S1096" t="s">
        <v>80</v>
      </c>
      <c r="U1096" t="s">
        <v>108</v>
      </c>
      <c r="X1096" t="s">
        <v>547</v>
      </c>
      <c r="Y1096" t="str">
        <f>"35-2021"</f>
        <v>35-2021</v>
      </c>
      <c r="Z1096" t="s">
        <v>548</v>
      </c>
      <c r="AA1096">
        <v>722515</v>
      </c>
      <c r="AB1096">
        <v>1</v>
      </c>
      <c r="AD1096" t="s">
        <v>77</v>
      </c>
      <c r="AE1096" t="s">
        <v>78</v>
      </c>
      <c r="AF1096">
        <v>40</v>
      </c>
      <c r="AG1096" s="3">
        <v>0.25</v>
      </c>
      <c r="AH1096" s="3">
        <v>0.91666666666666663</v>
      </c>
      <c r="AI1096" s="5">
        <v>15</v>
      </c>
      <c r="AJ1096">
        <v>22.5</v>
      </c>
      <c r="AM1096" t="s">
        <v>80</v>
      </c>
      <c r="AO1096" t="s">
        <v>81</v>
      </c>
      <c r="AR1096" t="s">
        <v>80</v>
      </c>
      <c r="AT1096" t="s">
        <v>80</v>
      </c>
      <c r="AW1096" t="s">
        <v>80</v>
      </c>
      <c r="AY1096" t="s">
        <v>549</v>
      </c>
      <c r="AZ1096" t="s">
        <v>936</v>
      </c>
      <c r="BA1096" t="s">
        <v>545</v>
      </c>
      <c r="BB1096">
        <v>59716</v>
      </c>
      <c r="BC1096" t="s">
        <v>83</v>
      </c>
    </row>
    <row r="1097" spans="1:55" x14ac:dyDescent="0.25">
      <c r="A1097" t="s">
        <v>925</v>
      </c>
      <c r="B1097" s="1">
        <v>43432</v>
      </c>
      <c r="C1097" t="s">
        <v>60</v>
      </c>
      <c r="D1097" s="2">
        <v>43407.014398148145</v>
      </c>
      <c r="E1097" t="s">
        <v>61</v>
      </c>
      <c r="F1097" s="1">
        <v>43497</v>
      </c>
      <c r="G1097" s="1">
        <v>43799</v>
      </c>
      <c r="H1097" t="s">
        <v>926</v>
      </c>
      <c r="J1097" t="s">
        <v>927</v>
      </c>
      <c r="L1097" t="s">
        <v>928</v>
      </c>
      <c r="M1097" t="s">
        <v>99</v>
      </c>
      <c r="N1097">
        <v>70507</v>
      </c>
      <c r="O1097" t="s">
        <v>68</v>
      </c>
      <c r="Q1097" t="s">
        <v>929</v>
      </c>
      <c r="S1097" t="s">
        <v>71</v>
      </c>
      <c r="T1097" t="s">
        <v>761</v>
      </c>
      <c r="U1097" t="s">
        <v>762</v>
      </c>
      <c r="V1097" t="s">
        <v>216</v>
      </c>
      <c r="W1097" t="s">
        <v>90</v>
      </c>
      <c r="X1097" t="s">
        <v>754</v>
      </c>
      <c r="Y1097" t="str">
        <f>"37-3011"</f>
        <v>37-3011</v>
      </c>
      <c r="Z1097" t="s">
        <v>454</v>
      </c>
      <c r="AA1097">
        <v>561730</v>
      </c>
      <c r="AB1097">
        <v>6</v>
      </c>
      <c r="AC1097">
        <v>6</v>
      </c>
      <c r="AD1097" t="s">
        <v>77</v>
      </c>
      <c r="AE1097" t="s">
        <v>78</v>
      </c>
      <c r="AF1097">
        <v>40</v>
      </c>
      <c r="AG1097" s="3">
        <v>0.29166666666666669</v>
      </c>
      <c r="AH1097" s="3">
        <v>0.66666666666666663</v>
      </c>
      <c r="AI1097" s="4">
        <v>11.38</v>
      </c>
      <c r="AJ1097">
        <v>17.07</v>
      </c>
      <c r="AL1097" t="s">
        <v>79</v>
      </c>
      <c r="AM1097" t="s">
        <v>80</v>
      </c>
      <c r="AO1097" t="s">
        <v>81</v>
      </c>
      <c r="AR1097" t="s">
        <v>80</v>
      </c>
      <c r="AT1097" t="s">
        <v>80</v>
      </c>
      <c r="AW1097" t="s">
        <v>80</v>
      </c>
      <c r="AY1097" t="s">
        <v>928</v>
      </c>
      <c r="AZ1097" t="s">
        <v>928</v>
      </c>
      <c r="BA1097" t="s">
        <v>99</v>
      </c>
      <c r="BB1097">
        <v>70507</v>
      </c>
      <c r="BC1097" t="s">
        <v>77</v>
      </c>
    </row>
    <row r="1098" spans="1:55" x14ac:dyDescent="0.25">
      <c r="A1098" t="s">
        <v>7961</v>
      </c>
      <c r="B1098" s="1">
        <v>43430</v>
      </c>
      <c r="C1098" t="s">
        <v>60</v>
      </c>
      <c r="D1098" s="2">
        <v>43407.038912037038</v>
      </c>
      <c r="E1098" t="s">
        <v>61</v>
      </c>
      <c r="F1098" s="1">
        <v>43497</v>
      </c>
      <c r="G1098" s="1">
        <v>43787</v>
      </c>
      <c r="H1098" t="s">
        <v>7962</v>
      </c>
      <c r="J1098" t="s">
        <v>7963</v>
      </c>
      <c r="L1098" t="s">
        <v>1899</v>
      </c>
      <c r="M1098" t="s">
        <v>99</v>
      </c>
      <c r="N1098">
        <v>70808</v>
      </c>
      <c r="O1098" t="s">
        <v>68</v>
      </c>
      <c r="P1098" t="s">
        <v>4067</v>
      </c>
      <c r="Q1098" t="s">
        <v>7964</v>
      </c>
      <c r="S1098" t="s">
        <v>71</v>
      </c>
      <c r="T1098" t="s">
        <v>2155</v>
      </c>
      <c r="U1098" t="s">
        <v>2156</v>
      </c>
      <c r="V1098" t="s">
        <v>2157</v>
      </c>
      <c r="W1098" t="s">
        <v>139</v>
      </c>
      <c r="X1098" t="s">
        <v>7446</v>
      </c>
      <c r="Y1098" t="str">
        <f>"37-3011"</f>
        <v>37-3011</v>
      </c>
      <c r="Z1098" t="s">
        <v>454</v>
      </c>
      <c r="AA1098">
        <v>561730</v>
      </c>
      <c r="AB1098">
        <v>4</v>
      </c>
      <c r="AC1098">
        <v>4</v>
      </c>
      <c r="AD1098" t="s">
        <v>77</v>
      </c>
      <c r="AE1098" t="s">
        <v>96</v>
      </c>
      <c r="AF1098">
        <v>40</v>
      </c>
      <c r="AG1098" s="3">
        <v>0.29166666666666669</v>
      </c>
      <c r="AH1098" s="3">
        <v>0.625</v>
      </c>
      <c r="AI1098" s="4">
        <v>13.42</v>
      </c>
      <c r="AJ1098">
        <v>20.13</v>
      </c>
      <c r="AK1098">
        <v>20.13</v>
      </c>
      <c r="AL1098" t="s">
        <v>79</v>
      </c>
      <c r="AM1098" t="s">
        <v>80</v>
      </c>
      <c r="AO1098" t="s">
        <v>81</v>
      </c>
      <c r="AP1098" t="s">
        <v>276</v>
      </c>
      <c r="AQ1098" t="s">
        <v>276</v>
      </c>
      <c r="AR1098" t="s">
        <v>80</v>
      </c>
      <c r="AT1098" t="s">
        <v>80</v>
      </c>
      <c r="AW1098" t="s">
        <v>71</v>
      </c>
      <c r="AX1098">
        <v>1</v>
      </c>
      <c r="AY1098" t="s">
        <v>1899</v>
      </c>
      <c r="AZ1098" t="s">
        <v>4067</v>
      </c>
      <c r="BA1098" t="s">
        <v>99</v>
      </c>
      <c r="BB1098">
        <v>70808</v>
      </c>
      <c r="BC1098" t="s">
        <v>77</v>
      </c>
    </row>
    <row r="1099" spans="1:55" x14ac:dyDescent="0.25">
      <c r="A1099" t="s">
        <v>946</v>
      </c>
      <c r="B1099" s="1">
        <v>43433</v>
      </c>
      <c r="C1099" t="s">
        <v>60</v>
      </c>
      <c r="D1099" s="2">
        <v>43407.013206018521</v>
      </c>
      <c r="E1099" t="s">
        <v>115</v>
      </c>
      <c r="H1099" t="s">
        <v>947</v>
      </c>
      <c r="I1099" t="s">
        <v>948</v>
      </c>
      <c r="J1099" t="s">
        <v>949</v>
      </c>
      <c r="L1099" t="s">
        <v>950</v>
      </c>
      <c r="M1099" t="s">
        <v>99</v>
      </c>
      <c r="N1099">
        <v>71106</v>
      </c>
      <c r="O1099" t="s">
        <v>68</v>
      </c>
      <c r="Q1099" t="s">
        <v>951</v>
      </c>
      <c r="S1099" t="s">
        <v>71</v>
      </c>
      <c r="T1099" t="s">
        <v>836</v>
      </c>
      <c r="U1099" t="s">
        <v>837</v>
      </c>
      <c r="V1099" t="s">
        <v>838</v>
      </c>
      <c r="W1099" t="s">
        <v>753</v>
      </c>
      <c r="X1099" t="s">
        <v>952</v>
      </c>
      <c r="Y1099" t="str">
        <f>"47-3019"</f>
        <v>47-3019</v>
      </c>
      <c r="Z1099" t="s">
        <v>953</v>
      </c>
      <c r="AA1099">
        <v>238170</v>
      </c>
      <c r="AB1099">
        <v>6</v>
      </c>
      <c r="AD1099" t="s">
        <v>77</v>
      </c>
      <c r="AE1099" t="s">
        <v>78</v>
      </c>
      <c r="AF1099">
        <v>35</v>
      </c>
      <c r="AG1099" s="3">
        <v>0.29166666666666669</v>
      </c>
      <c r="AH1099" s="3">
        <v>0.75</v>
      </c>
      <c r="AI1099" s="4">
        <v>11.23</v>
      </c>
      <c r="AL1099" t="s">
        <v>79</v>
      </c>
      <c r="AM1099" t="s">
        <v>80</v>
      </c>
      <c r="AO1099" t="s">
        <v>81</v>
      </c>
      <c r="AR1099" t="s">
        <v>80</v>
      </c>
      <c r="AT1099" t="s">
        <v>80</v>
      </c>
      <c r="AW1099" t="s">
        <v>80</v>
      </c>
      <c r="AY1099" t="s">
        <v>950</v>
      </c>
      <c r="AZ1099" t="s">
        <v>954</v>
      </c>
      <c r="BA1099" t="s">
        <v>99</v>
      </c>
      <c r="BB1099">
        <v>71106</v>
      </c>
      <c r="BC1099" t="s">
        <v>77</v>
      </c>
    </row>
    <row r="1100" spans="1:55" x14ac:dyDescent="0.25">
      <c r="A1100" t="s">
        <v>4443</v>
      </c>
      <c r="B1100" s="1">
        <v>43432</v>
      </c>
      <c r="C1100" t="s">
        <v>60</v>
      </c>
      <c r="D1100" s="2">
        <v>43407.015428240738</v>
      </c>
      <c r="E1100" t="s">
        <v>61</v>
      </c>
      <c r="F1100" s="1">
        <v>43497</v>
      </c>
      <c r="G1100" s="1">
        <v>43799</v>
      </c>
      <c r="H1100" t="s">
        <v>4444</v>
      </c>
      <c r="J1100" t="s">
        <v>4445</v>
      </c>
      <c r="L1100" t="s">
        <v>1899</v>
      </c>
      <c r="M1100" t="s">
        <v>99</v>
      </c>
      <c r="N1100">
        <v>70808</v>
      </c>
      <c r="O1100" t="s">
        <v>68</v>
      </c>
      <c r="Q1100" t="s">
        <v>4446</v>
      </c>
      <c r="S1100" t="s">
        <v>71</v>
      </c>
      <c r="T1100" t="s">
        <v>761</v>
      </c>
      <c r="U1100" t="s">
        <v>762</v>
      </c>
      <c r="V1100" t="s">
        <v>216</v>
      </c>
      <c r="W1100" t="s">
        <v>90</v>
      </c>
      <c r="X1100" t="s">
        <v>754</v>
      </c>
      <c r="Y1100" t="str">
        <f>"37-3011"</f>
        <v>37-3011</v>
      </c>
      <c r="Z1100" t="s">
        <v>454</v>
      </c>
      <c r="AA1100">
        <v>561730</v>
      </c>
      <c r="AB1100">
        <v>13</v>
      </c>
      <c r="AC1100">
        <v>13</v>
      </c>
      <c r="AD1100" t="s">
        <v>77</v>
      </c>
      <c r="AE1100" t="s">
        <v>78</v>
      </c>
      <c r="AF1100">
        <v>40</v>
      </c>
      <c r="AG1100" s="3">
        <v>0.29166666666666669</v>
      </c>
      <c r="AH1100" s="3">
        <v>0.66666666666666663</v>
      </c>
      <c r="AI1100" s="4">
        <v>13.42</v>
      </c>
      <c r="AJ1100">
        <v>20.13</v>
      </c>
      <c r="AL1100" t="s">
        <v>79</v>
      </c>
      <c r="AM1100" t="s">
        <v>80</v>
      </c>
      <c r="AO1100" t="s">
        <v>81</v>
      </c>
      <c r="AR1100" t="s">
        <v>80</v>
      </c>
      <c r="AT1100" t="s">
        <v>80</v>
      </c>
      <c r="AW1100" t="s">
        <v>80</v>
      </c>
      <c r="AY1100" t="s">
        <v>1899</v>
      </c>
      <c r="AZ1100" t="s">
        <v>98</v>
      </c>
      <c r="BA1100" t="s">
        <v>99</v>
      </c>
      <c r="BB1100">
        <v>70816</v>
      </c>
      <c r="BC1100" t="s">
        <v>77</v>
      </c>
    </row>
    <row r="1101" spans="1:55" x14ac:dyDescent="0.25">
      <c r="A1101" t="s">
        <v>3233</v>
      </c>
      <c r="B1101" s="1">
        <v>43430</v>
      </c>
      <c r="C1101" t="s">
        <v>60</v>
      </c>
      <c r="D1101" s="2">
        <v>43406.432013888887</v>
      </c>
      <c r="E1101" t="s">
        <v>61</v>
      </c>
      <c r="F1101" s="1">
        <v>43496</v>
      </c>
      <c r="G1101" s="1">
        <v>43792</v>
      </c>
      <c r="H1101" t="s">
        <v>3234</v>
      </c>
      <c r="J1101" t="s">
        <v>3235</v>
      </c>
      <c r="K1101" t="s">
        <v>3236</v>
      </c>
      <c r="L1101" t="s">
        <v>3237</v>
      </c>
      <c r="M1101" t="s">
        <v>479</v>
      </c>
      <c r="N1101" t="s">
        <v>3238</v>
      </c>
      <c r="O1101" t="s">
        <v>68</v>
      </c>
      <c r="P1101" t="s">
        <v>69</v>
      </c>
      <c r="Q1101" t="s">
        <v>3239</v>
      </c>
      <c r="S1101" t="s">
        <v>71</v>
      </c>
      <c r="T1101" t="s">
        <v>207</v>
      </c>
      <c r="U1101" t="s">
        <v>208</v>
      </c>
      <c r="V1101" t="s">
        <v>209</v>
      </c>
      <c r="W1101" t="s">
        <v>90</v>
      </c>
      <c r="X1101" t="s">
        <v>166</v>
      </c>
      <c r="Y1101" t="str">
        <f>"39-3091"</f>
        <v>39-3091</v>
      </c>
      <c r="Z1101" t="s">
        <v>166</v>
      </c>
      <c r="AA1101">
        <v>711190</v>
      </c>
      <c r="AB1101">
        <v>20</v>
      </c>
      <c r="AC1101">
        <v>20</v>
      </c>
      <c r="AD1101" t="s">
        <v>77</v>
      </c>
      <c r="AE1101" t="s">
        <v>78</v>
      </c>
      <c r="AF1101">
        <v>40</v>
      </c>
      <c r="AG1101" s="3">
        <v>0.54166666666666663</v>
      </c>
      <c r="AH1101" s="3">
        <v>0.91666666666666663</v>
      </c>
      <c r="AI1101" s="4">
        <v>9.4499999999999993</v>
      </c>
      <c r="AJ1101">
        <v>0</v>
      </c>
      <c r="AK1101">
        <v>0</v>
      </c>
      <c r="AL1101" t="s">
        <v>79</v>
      </c>
      <c r="AM1101" t="s">
        <v>80</v>
      </c>
      <c r="AO1101" t="s">
        <v>81</v>
      </c>
      <c r="AR1101" t="s">
        <v>80</v>
      </c>
      <c r="AT1101" t="s">
        <v>80</v>
      </c>
      <c r="AW1101" t="s">
        <v>80</v>
      </c>
      <c r="AY1101" t="s">
        <v>3240</v>
      </c>
      <c r="AZ1101" t="s">
        <v>3241</v>
      </c>
      <c r="BA1101" t="s">
        <v>479</v>
      </c>
      <c r="BB1101">
        <v>43315</v>
      </c>
      <c r="BC1101" t="s">
        <v>77</v>
      </c>
    </row>
    <row r="1102" spans="1:55" x14ac:dyDescent="0.25">
      <c r="A1102" t="s">
        <v>7268</v>
      </c>
      <c r="B1102" s="1">
        <v>43437</v>
      </c>
      <c r="C1102" t="s">
        <v>60</v>
      </c>
      <c r="D1102" s="2">
        <v>43407.000023148146</v>
      </c>
      <c r="E1102" t="s">
        <v>61</v>
      </c>
      <c r="F1102" s="1">
        <v>43497</v>
      </c>
      <c r="G1102" s="1">
        <v>43799</v>
      </c>
      <c r="H1102" t="s">
        <v>7269</v>
      </c>
      <c r="J1102" t="s">
        <v>7270</v>
      </c>
      <c r="L1102" t="s">
        <v>7271</v>
      </c>
      <c r="M1102" t="s">
        <v>90</v>
      </c>
      <c r="N1102">
        <v>78028</v>
      </c>
      <c r="O1102" t="s">
        <v>68</v>
      </c>
      <c r="Q1102" t="s">
        <v>7272</v>
      </c>
      <c r="S1102" t="s">
        <v>71</v>
      </c>
      <c r="T1102" t="s">
        <v>182</v>
      </c>
      <c r="U1102" t="s">
        <v>908</v>
      </c>
      <c r="V1102" t="s">
        <v>184</v>
      </c>
      <c r="W1102" t="s">
        <v>90</v>
      </c>
      <c r="X1102" t="s">
        <v>754</v>
      </c>
      <c r="Y1102" t="str">
        <f>"37-3011"</f>
        <v>37-3011</v>
      </c>
      <c r="Z1102" t="s">
        <v>454</v>
      </c>
      <c r="AA1102">
        <v>561730</v>
      </c>
      <c r="AB1102">
        <v>3</v>
      </c>
      <c r="AC1102">
        <v>3</v>
      </c>
      <c r="AD1102" t="s">
        <v>77</v>
      </c>
      <c r="AE1102" t="s">
        <v>96</v>
      </c>
      <c r="AF1102">
        <v>40</v>
      </c>
      <c r="AG1102" s="3">
        <v>0.33333333333333331</v>
      </c>
      <c r="AH1102" s="3">
        <v>0.70833333333333337</v>
      </c>
      <c r="AI1102" s="4">
        <v>13.3</v>
      </c>
      <c r="AJ1102">
        <v>19.95</v>
      </c>
      <c r="AL1102" t="s">
        <v>79</v>
      </c>
      <c r="AM1102" t="s">
        <v>80</v>
      </c>
      <c r="AO1102" t="s">
        <v>81</v>
      </c>
      <c r="AR1102" t="s">
        <v>80</v>
      </c>
      <c r="AT1102" t="s">
        <v>80</v>
      </c>
      <c r="AW1102" t="s">
        <v>80</v>
      </c>
      <c r="AY1102" t="s">
        <v>7271</v>
      </c>
      <c r="AZ1102" t="s">
        <v>7273</v>
      </c>
      <c r="BA1102" t="s">
        <v>90</v>
      </c>
      <c r="BB1102">
        <v>78028</v>
      </c>
      <c r="BC1102" t="s">
        <v>77</v>
      </c>
    </row>
    <row r="1103" spans="1:55" x14ac:dyDescent="0.25">
      <c r="A1103" t="s">
        <v>3468</v>
      </c>
      <c r="B1103" s="1">
        <v>43437</v>
      </c>
      <c r="C1103" t="s">
        <v>60</v>
      </c>
      <c r="D1103" s="2">
        <v>43407.492673611108</v>
      </c>
      <c r="E1103" t="s">
        <v>61</v>
      </c>
      <c r="F1103" s="1">
        <v>43497</v>
      </c>
      <c r="G1103" s="1">
        <v>43799</v>
      </c>
      <c r="H1103" t="s">
        <v>3469</v>
      </c>
      <c r="I1103" t="s">
        <v>69</v>
      </c>
      <c r="J1103" t="s">
        <v>3470</v>
      </c>
      <c r="K1103" t="s">
        <v>3471</v>
      </c>
      <c r="L1103" t="s">
        <v>2768</v>
      </c>
      <c r="M1103" t="s">
        <v>119</v>
      </c>
      <c r="N1103">
        <v>34482</v>
      </c>
      <c r="O1103" t="s">
        <v>68</v>
      </c>
      <c r="P1103" t="s">
        <v>69</v>
      </c>
      <c r="Q1103" t="s">
        <v>3472</v>
      </c>
      <c r="S1103" t="s">
        <v>71</v>
      </c>
      <c r="T1103" t="s">
        <v>207</v>
      </c>
      <c r="U1103" t="s">
        <v>208</v>
      </c>
      <c r="V1103" t="s">
        <v>209</v>
      </c>
      <c r="W1103" t="s">
        <v>90</v>
      </c>
      <c r="X1103" t="s">
        <v>166</v>
      </c>
      <c r="Y1103" t="str">
        <f>"39-3091"</f>
        <v>39-3091</v>
      </c>
      <c r="Z1103" t="s">
        <v>166</v>
      </c>
      <c r="AA1103">
        <v>711190</v>
      </c>
      <c r="AB1103">
        <v>48</v>
      </c>
      <c r="AC1103">
        <v>48</v>
      </c>
      <c r="AD1103" t="s">
        <v>77</v>
      </c>
      <c r="AE1103" t="s">
        <v>78</v>
      </c>
      <c r="AF1103">
        <v>40</v>
      </c>
      <c r="AG1103" s="3">
        <v>0.54166666666666663</v>
      </c>
      <c r="AH1103" s="3">
        <v>0.91666666666666663</v>
      </c>
      <c r="AI1103" s="4">
        <v>346.4</v>
      </c>
      <c r="AJ1103">
        <v>0</v>
      </c>
      <c r="AK1103">
        <v>0</v>
      </c>
      <c r="AL1103" t="s">
        <v>79</v>
      </c>
      <c r="AM1103" t="s">
        <v>80</v>
      </c>
      <c r="AO1103" t="s">
        <v>81</v>
      </c>
      <c r="AR1103" t="s">
        <v>80</v>
      </c>
      <c r="AT1103" t="s">
        <v>80</v>
      </c>
      <c r="AW1103" t="s">
        <v>80</v>
      </c>
      <c r="AY1103" t="s">
        <v>2770</v>
      </c>
      <c r="AZ1103" t="s">
        <v>565</v>
      </c>
      <c r="BA1103" t="s">
        <v>119</v>
      </c>
      <c r="BB1103">
        <v>34482</v>
      </c>
      <c r="BC1103" t="s">
        <v>77</v>
      </c>
    </row>
    <row r="1104" spans="1:55" x14ac:dyDescent="0.25">
      <c r="A1104" t="s">
        <v>3512</v>
      </c>
      <c r="B1104" s="1">
        <v>43445</v>
      </c>
      <c r="C1104" t="s">
        <v>60</v>
      </c>
      <c r="D1104" s="2">
        <v>43407.007407407407</v>
      </c>
      <c r="E1104" t="s">
        <v>61</v>
      </c>
      <c r="F1104" s="1">
        <v>43497</v>
      </c>
      <c r="G1104" s="1">
        <v>43800</v>
      </c>
      <c r="H1104" t="s">
        <v>3513</v>
      </c>
      <c r="J1104" t="s">
        <v>3514</v>
      </c>
      <c r="L1104" t="s">
        <v>1203</v>
      </c>
      <c r="M1104" t="s">
        <v>753</v>
      </c>
      <c r="N1104">
        <v>23454</v>
      </c>
      <c r="O1104" t="s">
        <v>68</v>
      </c>
      <c r="Q1104" t="s">
        <v>3515</v>
      </c>
      <c r="S1104" t="s">
        <v>71</v>
      </c>
      <c r="T1104" t="s">
        <v>836</v>
      </c>
      <c r="U1104" t="s">
        <v>837</v>
      </c>
      <c r="V1104" t="s">
        <v>838</v>
      </c>
      <c r="W1104" t="s">
        <v>753</v>
      </c>
      <c r="X1104" t="s">
        <v>754</v>
      </c>
      <c r="Y1104" t="str">
        <f>"37-3011"</f>
        <v>37-3011</v>
      </c>
      <c r="Z1104" t="s">
        <v>454</v>
      </c>
      <c r="AA1104">
        <v>561730</v>
      </c>
      <c r="AB1104">
        <v>9</v>
      </c>
      <c r="AC1104">
        <v>9</v>
      </c>
      <c r="AD1104" t="s">
        <v>77</v>
      </c>
      <c r="AE1104" t="s">
        <v>78</v>
      </c>
      <c r="AF1104">
        <v>35</v>
      </c>
      <c r="AG1104" s="3">
        <v>0.27083333333333331</v>
      </c>
      <c r="AH1104" s="3">
        <v>0.64583333333333337</v>
      </c>
      <c r="AI1104" s="4">
        <v>12.46</v>
      </c>
      <c r="AJ1104">
        <v>18.690000000000001</v>
      </c>
      <c r="AL1104" t="s">
        <v>79</v>
      </c>
      <c r="AM1104" t="s">
        <v>80</v>
      </c>
      <c r="AO1104" t="s">
        <v>81</v>
      </c>
      <c r="AR1104" t="s">
        <v>80</v>
      </c>
      <c r="AT1104" t="s">
        <v>80</v>
      </c>
      <c r="AW1104" t="s">
        <v>71</v>
      </c>
      <c r="AX1104">
        <v>3</v>
      </c>
      <c r="AY1104" t="s">
        <v>1203</v>
      </c>
      <c r="AZ1104" t="s">
        <v>1205</v>
      </c>
      <c r="BA1104" t="s">
        <v>753</v>
      </c>
      <c r="BB1104">
        <v>23454</v>
      </c>
      <c r="BC1104" t="s">
        <v>77</v>
      </c>
    </row>
    <row r="1105" spans="1:55" x14ac:dyDescent="0.25">
      <c r="A1105" t="s">
        <v>8390</v>
      </c>
      <c r="B1105" s="1">
        <v>43451</v>
      </c>
      <c r="C1105" t="s">
        <v>60</v>
      </c>
      <c r="D1105" s="2">
        <v>43407.012175925927</v>
      </c>
      <c r="E1105" t="s">
        <v>61</v>
      </c>
      <c r="F1105" s="1">
        <v>43497</v>
      </c>
      <c r="G1105" s="1">
        <v>43799</v>
      </c>
      <c r="H1105" t="s">
        <v>8391</v>
      </c>
      <c r="J1105" t="s">
        <v>8392</v>
      </c>
      <c r="L1105" t="s">
        <v>2834</v>
      </c>
      <c r="M1105" t="s">
        <v>8393</v>
      </c>
      <c r="N1105">
        <v>80231</v>
      </c>
      <c r="O1105" t="s">
        <v>68</v>
      </c>
      <c r="Q1105" t="s">
        <v>8394</v>
      </c>
      <c r="R1105">
        <v>10045</v>
      </c>
      <c r="S1105" t="s">
        <v>71</v>
      </c>
      <c r="T1105" t="s">
        <v>836</v>
      </c>
      <c r="U1105" t="s">
        <v>837</v>
      </c>
      <c r="V1105" t="s">
        <v>838</v>
      </c>
      <c r="W1105" t="s">
        <v>753</v>
      </c>
      <c r="X1105" t="s">
        <v>754</v>
      </c>
      <c r="Y1105" t="str">
        <f>"37-3011"</f>
        <v>37-3011</v>
      </c>
      <c r="Z1105" t="s">
        <v>454</v>
      </c>
      <c r="AA1105">
        <v>561730</v>
      </c>
      <c r="AB1105">
        <v>50</v>
      </c>
      <c r="AC1105">
        <v>50</v>
      </c>
      <c r="AD1105" t="s">
        <v>77</v>
      </c>
      <c r="AE1105" t="s">
        <v>78</v>
      </c>
      <c r="AF1105">
        <v>35</v>
      </c>
      <c r="AG1105" s="3">
        <v>0.28125</v>
      </c>
      <c r="AH1105" s="3">
        <v>0.63541666666666663</v>
      </c>
      <c r="AI1105" s="4">
        <v>15.17</v>
      </c>
      <c r="AJ1105">
        <v>22.76</v>
      </c>
      <c r="AL1105" t="s">
        <v>79</v>
      </c>
      <c r="AM1105" t="s">
        <v>80</v>
      </c>
      <c r="AO1105" t="s">
        <v>81</v>
      </c>
      <c r="AR1105" t="s">
        <v>80</v>
      </c>
      <c r="AT1105" t="s">
        <v>80</v>
      </c>
      <c r="AW1105" t="s">
        <v>71</v>
      </c>
      <c r="AX1105">
        <v>3</v>
      </c>
      <c r="AY1105" t="s">
        <v>2834</v>
      </c>
      <c r="AZ1105" t="s">
        <v>5396</v>
      </c>
      <c r="BA1105" t="s">
        <v>67</v>
      </c>
      <c r="BB1105">
        <v>80231</v>
      </c>
      <c r="BC1105" t="s">
        <v>77</v>
      </c>
    </row>
    <row r="1106" spans="1:55" x14ac:dyDescent="0.25">
      <c r="A1106" t="s">
        <v>2410</v>
      </c>
      <c r="B1106" s="1">
        <v>43440</v>
      </c>
      <c r="C1106" t="s">
        <v>60</v>
      </c>
      <c r="D1106" s="2">
        <v>43418.400254629632</v>
      </c>
      <c r="E1106" t="s">
        <v>61</v>
      </c>
      <c r="F1106" s="1">
        <v>43508</v>
      </c>
      <c r="G1106" s="1">
        <v>43784</v>
      </c>
      <c r="H1106" t="s">
        <v>2411</v>
      </c>
      <c r="I1106" t="s">
        <v>2412</v>
      </c>
      <c r="J1106" t="s">
        <v>2413</v>
      </c>
      <c r="L1106" t="s">
        <v>2414</v>
      </c>
      <c r="M1106" t="s">
        <v>1055</v>
      </c>
      <c r="N1106">
        <v>46055</v>
      </c>
      <c r="O1106" t="s">
        <v>68</v>
      </c>
      <c r="Q1106" t="s">
        <v>2415</v>
      </c>
      <c r="S1106" t="s">
        <v>71</v>
      </c>
      <c r="T1106" t="s">
        <v>801</v>
      </c>
      <c r="U1106" t="s">
        <v>2416</v>
      </c>
      <c r="V1106" t="s">
        <v>803</v>
      </c>
      <c r="W1106" t="s">
        <v>753</v>
      </c>
      <c r="X1106" t="s">
        <v>754</v>
      </c>
      <c r="Y1106" t="str">
        <f>"37-3011"</f>
        <v>37-3011</v>
      </c>
      <c r="Z1106" t="s">
        <v>454</v>
      </c>
      <c r="AA1106">
        <v>561730</v>
      </c>
      <c r="AB1106">
        <v>60</v>
      </c>
      <c r="AC1106">
        <v>60</v>
      </c>
      <c r="AD1106" t="s">
        <v>77</v>
      </c>
      <c r="AE1106" t="s">
        <v>96</v>
      </c>
      <c r="AF1106">
        <v>40</v>
      </c>
      <c r="AG1106" s="3">
        <v>0.33333333333333331</v>
      </c>
      <c r="AH1106" s="3">
        <v>0.70833333333333337</v>
      </c>
      <c r="AI1106" s="4">
        <v>13.41</v>
      </c>
      <c r="AJ1106">
        <v>20.12</v>
      </c>
      <c r="AL1106" t="s">
        <v>79</v>
      </c>
      <c r="AM1106" t="s">
        <v>80</v>
      </c>
      <c r="AO1106" t="s">
        <v>81</v>
      </c>
      <c r="AR1106" t="s">
        <v>80</v>
      </c>
      <c r="AT1106" t="s">
        <v>80</v>
      </c>
      <c r="AW1106" t="s">
        <v>80</v>
      </c>
      <c r="AY1106" t="s">
        <v>2414</v>
      </c>
      <c r="AZ1106" t="s">
        <v>2417</v>
      </c>
      <c r="BA1106" t="s">
        <v>1055</v>
      </c>
      <c r="BB1106">
        <v>46055</v>
      </c>
      <c r="BC1106" t="s">
        <v>77</v>
      </c>
    </row>
    <row r="1107" spans="1:55" x14ac:dyDescent="0.25">
      <c r="A1107" t="s">
        <v>3727</v>
      </c>
      <c r="B1107" s="1">
        <v>43438</v>
      </c>
      <c r="C1107" t="s">
        <v>60</v>
      </c>
      <c r="D1107" s="2">
        <v>43407.006666666668</v>
      </c>
      <c r="E1107" t="s">
        <v>61</v>
      </c>
      <c r="F1107" s="1">
        <v>43497</v>
      </c>
      <c r="G1107" s="1">
        <v>43800</v>
      </c>
      <c r="H1107" t="s">
        <v>3728</v>
      </c>
      <c r="J1107" t="s">
        <v>3729</v>
      </c>
      <c r="L1107" t="s">
        <v>950</v>
      </c>
      <c r="M1107" t="s">
        <v>99</v>
      </c>
      <c r="N1107">
        <v>71106</v>
      </c>
      <c r="O1107" t="s">
        <v>68</v>
      </c>
      <c r="Q1107" t="s">
        <v>3730</v>
      </c>
      <c r="S1107" t="s">
        <v>71</v>
      </c>
      <c r="T1107" t="s">
        <v>836</v>
      </c>
      <c r="U1107" t="s">
        <v>837</v>
      </c>
      <c r="V1107" t="s">
        <v>838</v>
      </c>
      <c r="W1107" t="s">
        <v>753</v>
      </c>
      <c r="X1107" t="s">
        <v>754</v>
      </c>
      <c r="Y1107" t="str">
        <f>"37-3011"</f>
        <v>37-3011</v>
      </c>
      <c r="Z1107" t="s">
        <v>454</v>
      </c>
      <c r="AA1107">
        <v>561730</v>
      </c>
      <c r="AB1107">
        <v>21</v>
      </c>
      <c r="AC1107">
        <v>21</v>
      </c>
      <c r="AD1107" t="s">
        <v>77</v>
      </c>
      <c r="AE1107" t="s">
        <v>78</v>
      </c>
      <c r="AF1107">
        <v>35</v>
      </c>
      <c r="AG1107" s="3">
        <v>0.3125</v>
      </c>
      <c r="AH1107" s="3">
        <v>0.70833333333333337</v>
      </c>
      <c r="AI1107" s="4">
        <v>12.35</v>
      </c>
      <c r="AJ1107">
        <v>18.53</v>
      </c>
      <c r="AL1107" t="s">
        <v>79</v>
      </c>
      <c r="AM1107" t="s">
        <v>80</v>
      </c>
      <c r="AO1107" t="s">
        <v>81</v>
      </c>
      <c r="AR1107" t="s">
        <v>80</v>
      </c>
      <c r="AT1107" t="s">
        <v>80</v>
      </c>
      <c r="AW1107" t="s">
        <v>71</v>
      </c>
      <c r="AX1107">
        <v>3</v>
      </c>
      <c r="AY1107" t="s">
        <v>950</v>
      </c>
      <c r="AZ1107" t="s">
        <v>954</v>
      </c>
      <c r="BA1107" t="s">
        <v>99</v>
      </c>
      <c r="BB1107">
        <v>71106</v>
      </c>
      <c r="BC1107" t="s">
        <v>77</v>
      </c>
    </row>
    <row r="1108" spans="1:55" x14ac:dyDescent="0.25">
      <c r="A1108" t="s">
        <v>2358</v>
      </c>
      <c r="B1108" s="1">
        <v>43438</v>
      </c>
      <c r="C1108" t="s">
        <v>60</v>
      </c>
      <c r="D1108" s="2">
        <v>43407.002893518518</v>
      </c>
      <c r="E1108" t="s">
        <v>115</v>
      </c>
      <c r="H1108" t="s">
        <v>2359</v>
      </c>
      <c r="I1108" t="s">
        <v>2360</v>
      </c>
      <c r="J1108" t="s">
        <v>2361</v>
      </c>
      <c r="L1108" t="s">
        <v>1009</v>
      </c>
      <c r="M1108" t="s">
        <v>240</v>
      </c>
      <c r="N1108">
        <v>31820</v>
      </c>
      <c r="O1108" t="s">
        <v>68</v>
      </c>
      <c r="Q1108" t="s">
        <v>2362</v>
      </c>
      <c r="S1108" t="s">
        <v>71</v>
      </c>
      <c r="T1108" t="s">
        <v>250</v>
      </c>
      <c r="U1108" t="s">
        <v>579</v>
      </c>
      <c r="V1108" t="s">
        <v>580</v>
      </c>
      <c r="W1108" t="s">
        <v>253</v>
      </c>
      <c r="X1108" t="s">
        <v>881</v>
      </c>
      <c r="Y1108" t="str">
        <f>"37-3011"</f>
        <v>37-3011</v>
      </c>
      <c r="Z1108" t="s">
        <v>454</v>
      </c>
      <c r="AA1108">
        <v>561730</v>
      </c>
      <c r="AB1108">
        <v>40</v>
      </c>
      <c r="AD1108" t="s">
        <v>77</v>
      </c>
      <c r="AE1108" t="s">
        <v>96</v>
      </c>
      <c r="AF1108">
        <v>40</v>
      </c>
      <c r="AG1108" s="3">
        <v>0.3125</v>
      </c>
      <c r="AH1108" s="3">
        <v>0.70833333333333337</v>
      </c>
      <c r="AI1108" s="4">
        <v>13.06</v>
      </c>
      <c r="AJ1108">
        <v>19.59</v>
      </c>
      <c r="AL1108" t="s">
        <v>79</v>
      </c>
      <c r="AM1108" t="s">
        <v>80</v>
      </c>
      <c r="AO1108" t="s">
        <v>81</v>
      </c>
      <c r="AR1108" t="s">
        <v>80</v>
      </c>
      <c r="AT1108" t="s">
        <v>80</v>
      </c>
      <c r="AW1108" t="s">
        <v>80</v>
      </c>
      <c r="AY1108" t="s">
        <v>1009</v>
      </c>
      <c r="AZ1108" t="s">
        <v>2363</v>
      </c>
      <c r="BA1108" t="s">
        <v>240</v>
      </c>
      <c r="BB1108">
        <v>31820</v>
      </c>
      <c r="BC1108" t="s">
        <v>77</v>
      </c>
    </row>
    <row r="1109" spans="1:55" x14ac:dyDescent="0.25">
      <c r="A1109" t="s">
        <v>3473</v>
      </c>
      <c r="B1109" s="1">
        <v>43437</v>
      </c>
      <c r="C1109" t="s">
        <v>60</v>
      </c>
      <c r="D1109" s="2">
        <v>43407.009247685186</v>
      </c>
      <c r="E1109" t="s">
        <v>61</v>
      </c>
      <c r="F1109" s="1">
        <v>43497</v>
      </c>
      <c r="G1109" s="1">
        <v>43799</v>
      </c>
      <c r="H1109" t="s">
        <v>3474</v>
      </c>
      <c r="J1109" t="s">
        <v>3475</v>
      </c>
      <c r="L1109" t="s">
        <v>838</v>
      </c>
      <c r="M1109" t="s">
        <v>753</v>
      </c>
      <c r="N1109">
        <v>23228</v>
      </c>
      <c r="O1109" t="s">
        <v>68</v>
      </c>
      <c r="Q1109" t="s">
        <v>3476</v>
      </c>
      <c r="S1109" t="s">
        <v>71</v>
      </c>
      <c r="T1109" t="s">
        <v>836</v>
      </c>
      <c r="U1109" t="s">
        <v>837</v>
      </c>
      <c r="V1109" t="s">
        <v>838</v>
      </c>
      <c r="W1109" t="s">
        <v>753</v>
      </c>
      <c r="X1109" t="s">
        <v>3477</v>
      </c>
      <c r="Y1109" t="str">
        <f>"53-7062"</f>
        <v>53-7062</v>
      </c>
      <c r="Z1109" t="s">
        <v>186</v>
      </c>
      <c r="AA1109">
        <v>532299</v>
      </c>
      <c r="AB1109">
        <v>24</v>
      </c>
      <c r="AC1109">
        <v>24</v>
      </c>
      <c r="AD1109" t="s">
        <v>77</v>
      </c>
      <c r="AE1109" t="s">
        <v>78</v>
      </c>
      <c r="AF1109">
        <v>35</v>
      </c>
      <c r="AG1109" s="3">
        <v>0.29166666666666669</v>
      </c>
      <c r="AH1109" s="3">
        <v>0.75</v>
      </c>
      <c r="AI1109" s="4">
        <v>13.6</v>
      </c>
      <c r="AJ1109">
        <v>20.399999999999999</v>
      </c>
      <c r="AL1109" t="s">
        <v>79</v>
      </c>
      <c r="AM1109" t="s">
        <v>80</v>
      </c>
      <c r="AO1109" t="s">
        <v>81</v>
      </c>
      <c r="AR1109" t="s">
        <v>80</v>
      </c>
      <c r="AT1109" t="s">
        <v>80</v>
      </c>
      <c r="AW1109" t="s">
        <v>71</v>
      </c>
      <c r="AX1109">
        <v>3</v>
      </c>
      <c r="AY1109" t="s">
        <v>838</v>
      </c>
      <c r="AZ1109" t="s">
        <v>3478</v>
      </c>
      <c r="BA1109" t="s">
        <v>753</v>
      </c>
      <c r="BB1109">
        <v>23229</v>
      </c>
      <c r="BC1109" t="s">
        <v>77</v>
      </c>
    </row>
    <row r="1110" spans="1:55" x14ac:dyDescent="0.25">
      <c r="A1110" t="s">
        <v>5280</v>
      </c>
      <c r="B1110" s="1">
        <v>43438</v>
      </c>
      <c r="C1110" t="s">
        <v>60</v>
      </c>
      <c r="D1110" s="2">
        <v>43407.365057870367</v>
      </c>
      <c r="E1110" t="s">
        <v>61</v>
      </c>
      <c r="F1110" s="1">
        <v>43497</v>
      </c>
      <c r="G1110" s="1">
        <v>43784</v>
      </c>
      <c r="H1110" t="s">
        <v>5281</v>
      </c>
      <c r="I1110" t="s">
        <v>69</v>
      </c>
      <c r="J1110" t="s">
        <v>5282</v>
      </c>
      <c r="K1110" t="s">
        <v>5283</v>
      </c>
      <c r="L1110" t="s">
        <v>606</v>
      </c>
      <c r="M1110" t="s">
        <v>303</v>
      </c>
      <c r="N1110">
        <v>92509</v>
      </c>
      <c r="O1110" t="s">
        <v>68</v>
      </c>
      <c r="P1110" t="s">
        <v>69</v>
      </c>
      <c r="Q1110" t="s">
        <v>5284</v>
      </c>
      <c r="S1110" t="s">
        <v>71</v>
      </c>
      <c r="T1110" t="s">
        <v>207</v>
      </c>
      <c r="U1110" t="s">
        <v>208</v>
      </c>
      <c r="V1110" t="s">
        <v>209</v>
      </c>
      <c r="W1110" t="s">
        <v>90</v>
      </c>
      <c r="X1110" t="s">
        <v>210</v>
      </c>
      <c r="Y1110" t="str">
        <f>"39-3091"</f>
        <v>39-3091</v>
      </c>
      <c r="Z1110" t="s">
        <v>166</v>
      </c>
      <c r="AA1110">
        <v>713990</v>
      </c>
      <c r="AB1110">
        <v>72</v>
      </c>
      <c r="AC1110">
        <v>72</v>
      </c>
      <c r="AD1110" t="s">
        <v>77</v>
      </c>
      <c r="AE1110" t="s">
        <v>78</v>
      </c>
      <c r="AF1110">
        <v>40</v>
      </c>
      <c r="AG1110" s="3">
        <v>0.54166666666666663</v>
      </c>
      <c r="AH1110" s="3">
        <v>0.91666666666666663</v>
      </c>
      <c r="AI1110" s="5">
        <v>436</v>
      </c>
      <c r="AL1110" t="s">
        <v>79</v>
      </c>
      <c r="AM1110" t="s">
        <v>80</v>
      </c>
      <c r="AO1110" t="s">
        <v>81</v>
      </c>
      <c r="AR1110" t="s">
        <v>80</v>
      </c>
      <c r="AT1110" t="s">
        <v>80</v>
      </c>
      <c r="AW1110" t="s">
        <v>80</v>
      </c>
      <c r="AY1110" t="s">
        <v>5285</v>
      </c>
      <c r="AZ1110" t="s">
        <v>5286</v>
      </c>
      <c r="BA1110" t="s">
        <v>303</v>
      </c>
      <c r="BB1110">
        <v>92324</v>
      </c>
      <c r="BC1110" t="s">
        <v>77</v>
      </c>
    </row>
    <row r="1111" spans="1:55" x14ac:dyDescent="0.25">
      <c r="A1111" t="s">
        <v>1319</v>
      </c>
      <c r="B1111" s="1">
        <v>43453</v>
      </c>
      <c r="C1111" t="s">
        <v>60</v>
      </c>
      <c r="D1111" s="2">
        <v>43407.015300925923</v>
      </c>
      <c r="E1111" t="s">
        <v>757</v>
      </c>
      <c r="F1111" s="1">
        <v>43497</v>
      </c>
      <c r="G1111" s="1">
        <v>43799</v>
      </c>
      <c r="H1111" t="s">
        <v>1320</v>
      </c>
      <c r="J1111" t="s">
        <v>1321</v>
      </c>
      <c r="K1111" t="s">
        <v>1322</v>
      </c>
      <c r="L1111" t="s">
        <v>1175</v>
      </c>
      <c r="M1111" t="s">
        <v>90</v>
      </c>
      <c r="N1111">
        <v>75072</v>
      </c>
      <c r="O1111" t="s">
        <v>68</v>
      </c>
      <c r="Q1111" t="s">
        <v>1323</v>
      </c>
      <c r="S1111" t="s">
        <v>71</v>
      </c>
      <c r="T1111" t="s">
        <v>823</v>
      </c>
      <c r="U1111" t="s">
        <v>762</v>
      </c>
      <c r="V1111" t="s">
        <v>220</v>
      </c>
      <c r="W1111" t="s">
        <v>90</v>
      </c>
      <c r="X1111" t="s">
        <v>1324</v>
      </c>
      <c r="Y1111" t="str">
        <f>"43-5032"</f>
        <v>43-5032</v>
      </c>
      <c r="Z1111" t="s">
        <v>1325</v>
      </c>
      <c r="AA1111">
        <v>561730</v>
      </c>
      <c r="AB1111">
        <v>5</v>
      </c>
      <c r="AC1111">
        <v>5</v>
      </c>
      <c r="AD1111" t="s">
        <v>77</v>
      </c>
      <c r="AE1111" t="s">
        <v>96</v>
      </c>
      <c r="AF1111">
        <v>40</v>
      </c>
      <c r="AG1111" s="3">
        <v>0.29166666666666669</v>
      </c>
      <c r="AH1111" s="3">
        <v>0.66666666666666663</v>
      </c>
      <c r="AI1111" s="4">
        <v>19.059999999999999</v>
      </c>
      <c r="AJ1111">
        <v>28.59</v>
      </c>
      <c r="AK1111">
        <v>28.59</v>
      </c>
      <c r="AL1111" t="s">
        <v>79</v>
      </c>
      <c r="AM1111" t="s">
        <v>80</v>
      </c>
      <c r="AO1111" t="s">
        <v>81</v>
      </c>
      <c r="AR1111" t="s">
        <v>80</v>
      </c>
      <c r="AT1111" t="s">
        <v>80</v>
      </c>
      <c r="AW1111" t="s">
        <v>71</v>
      </c>
      <c r="AX1111">
        <v>3</v>
      </c>
      <c r="AY1111" t="s">
        <v>1175</v>
      </c>
      <c r="AZ1111" t="s">
        <v>1177</v>
      </c>
      <c r="BA1111" t="s">
        <v>90</v>
      </c>
      <c r="BB1111">
        <v>75072</v>
      </c>
      <c r="BC1111" t="s">
        <v>83</v>
      </c>
    </row>
    <row r="1112" spans="1:55" x14ac:dyDescent="0.25">
      <c r="A1112" t="s">
        <v>8042</v>
      </c>
      <c r="B1112" s="1">
        <v>43432</v>
      </c>
      <c r="C1112" t="s">
        <v>60</v>
      </c>
      <c r="D1112" s="2">
        <v>43407.003136574072</v>
      </c>
      <c r="E1112" t="s">
        <v>61</v>
      </c>
      <c r="F1112" s="1">
        <v>43497</v>
      </c>
      <c r="G1112" s="1">
        <v>43799</v>
      </c>
      <c r="H1112" t="s">
        <v>8043</v>
      </c>
      <c r="I1112" t="s">
        <v>8044</v>
      </c>
      <c r="J1112" t="s">
        <v>8045</v>
      </c>
      <c r="L1112" t="s">
        <v>5030</v>
      </c>
      <c r="M1112" t="s">
        <v>879</v>
      </c>
      <c r="N1112">
        <v>63005</v>
      </c>
      <c r="O1112" t="s">
        <v>68</v>
      </c>
      <c r="Q1112" t="s">
        <v>8046</v>
      </c>
      <c r="S1112" t="s">
        <v>71</v>
      </c>
      <c r="T1112" t="s">
        <v>6401</v>
      </c>
      <c r="U1112" t="s">
        <v>8047</v>
      </c>
      <c r="V1112" t="s">
        <v>8048</v>
      </c>
      <c r="W1112" t="s">
        <v>128</v>
      </c>
      <c r="X1112" t="s">
        <v>754</v>
      </c>
      <c r="Y1112" t="str">
        <f>"37-3011"</f>
        <v>37-3011</v>
      </c>
      <c r="Z1112" t="s">
        <v>454</v>
      </c>
      <c r="AA1112">
        <v>561730</v>
      </c>
      <c r="AB1112">
        <v>35</v>
      </c>
      <c r="AC1112">
        <v>35</v>
      </c>
      <c r="AD1112" t="s">
        <v>77</v>
      </c>
      <c r="AE1112" t="s">
        <v>78</v>
      </c>
      <c r="AF1112">
        <v>35</v>
      </c>
      <c r="AG1112" s="3">
        <v>0.3125</v>
      </c>
      <c r="AH1112" s="3">
        <v>0.64583333333333337</v>
      </c>
      <c r="AI1112" s="4">
        <v>14.52</v>
      </c>
      <c r="AJ1112">
        <v>21.78</v>
      </c>
      <c r="AL1112" t="s">
        <v>79</v>
      </c>
      <c r="AM1112" t="s">
        <v>80</v>
      </c>
      <c r="AO1112" t="s">
        <v>81</v>
      </c>
      <c r="AR1112" t="s">
        <v>80</v>
      </c>
      <c r="AT1112" t="s">
        <v>80</v>
      </c>
      <c r="AW1112" t="s">
        <v>80</v>
      </c>
      <c r="AY1112" t="s">
        <v>5030</v>
      </c>
      <c r="AZ1112" t="s">
        <v>882</v>
      </c>
      <c r="BA1112" t="s">
        <v>879</v>
      </c>
      <c r="BB1112">
        <v>63005</v>
      </c>
      <c r="BC1112" t="s">
        <v>77</v>
      </c>
    </row>
    <row r="1113" spans="1:55" x14ac:dyDescent="0.25">
      <c r="A1113" t="s">
        <v>4351</v>
      </c>
      <c r="B1113" s="1">
        <v>43430</v>
      </c>
      <c r="C1113" t="s">
        <v>60</v>
      </c>
      <c r="D1113" s="2">
        <v>43407.002337962964</v>
      </c>
      <c r="E1113" t="s">
        <v>61</v>
      </c>
      <c r="F1113" s="1">
        <v>43497</v>
      </c>
      <c r="G1113" s="1">
        <v>43789</v>
      </c>
      <c r="H1113" t="s">
        <v>4352</v>
      </c>
      <c r="J1113" t="s">
        <v>4353</v>
      </c>
      <c r="L1113" t="s">
        <v>4354</v>
      </c>
      <c r="M1113" t="s">
        <v>240</v>
      </c>
      <c r="N1113">
        <v>31510</v>
      </c>
      <c r="O1113" t="s">
        <v>68</v>
      </c>
      <c r="Q1113" t="s">
        <v>4355</v>
      </c>
      <c r="S1113" t="s">
        <v>71</v>
      </c>
      <c r="T1113" t="s">
        <v>250</v>
      </c>
      <c r="U1113" t="s">
        <v>579</v>
      </c>
      <c r="V1113" t="s">
        <v>580</v>
      </c>
      <c r="W1113" t="s">
        <v>253</v>
      </c>
      <c r="X1113" t="s">
        <v>4356</v>
      </c>
      <c r="Y1113" t="str">
        <f>"37-3011"</f>
        <v>37-3011</v>
      </c>
      <c r="Z1113" t="s">
        <v>454</v>
      </c>
      <c r="AA1113">
        <v>561730</v>
      </c>
      <c r="AB1113">
        <v>50</v>
      </c>
      <c r="AC1113">
        <v>50</v>
      </c>
      <c r="AD1113" t="s">
        <v>77</v>
      </c>
      <c r="AE1113" t="s">
        <v>78</v>
      </c>
      <c r="AF1113">
        <v>40</v>
      </c>
      <c r="AG1113" s="3">
        <v>0.33333333333333331</v>
      </c>
      <c r="AH1113" s="3">
        <v>0.6875</v>
      </c>
      <c r="AI1113" s="4">
        <v>13.58</v>
      </c>
      <c r="AJ1113">
        <v>20.37</v>
      </c>
      <c r="AL1113" t="s">
        <v>79</v>
      </c>
      <c r="AM1113" t="s">
        <v>80</v>
      </c>
      <c r="AO1113" t="s">
        <v>81</v>
      </c>
      <c r="AR1113" t="s">
        <v>80</v>
      </c>
      <c r="AT1113" t="s">
        <v>80</v>
      </c>
      <c r="AW1113" t="s">
        <v>80</v>
      </c>
      <c r="AY1113" t="s">
        <v>4354</v>
      </c>
      <c r="AZ1113" t="s">
        <v>4357</v>
      </c>
      <c r="BA1113" t="s">
        <v>240</v>
      </c>
      <c r="BB1113">
        <v>31510</v>
      </c>
      <c r="BC1113" t="s">
        <v>77</v>
      </c>
    </row>
    <row r="1114" spans="1:55" x14ac:dyDescent="0.25">
      <c r="A1114" t="s">
        <v>726</v>
      </c>
      <c r="B1114" s="1">
        <v>43440</v>
      </c>
      <c r="C1114" t="s">
        <v>60</v>
      </c>
      <c r="D1114" s="2">
        <v>43407.48809027778</v>
      </c>
      <c r="E1114" t="s">
        <v>61</v>
      </c>
      <c r="F1114" s="1">
        <v>43497</v>
      </c>
      <c r="G1114" s="1">
        <v>43769</v>
      </c>
      <c r="H1114" t="s">
        <v>727</v>
      </c>
      <c r="I1114" t="s">
        <v>69</v>
      </c>
      <c r="J1114" t="s">
        <v>728</v>
      </c>
      <c r="K1114" t="s">
        <v>69</v>
      </c>
      <c r="L1114" t="s">
        <v>729</v>
      </c>
      <c r="M1114" t="s">
        <v>303</v>
      </c>
      <c r="N1114" t="s">
        <v>730</v>
      </c>
      <c r="O1114" t="s">
        <v>68</v>
      </c>
      <c r="P1114" t="s">
        <v>69</v>
      </c>
      <c r="Q1114" t="s">
        <v>731</v>
      </c>
      <c r="S1114" t="s">
        <v>71</v>
      </c>
      <c r="T1114" t="s">
        <v>207</v>
      </c>
      <c r="U1114" t="s">
        <v>208</v>
      </c>
      <c r="V1114" t="s">
        <v>209</v>
      </c>
      <c r="W1114" t="s">
        <v>90</v>
      </c>
      <c r="X1114" t="s">
        <v>307</v>
      </c>
      <c r="Y1114" t="str">
        <f>"35-3022"</f>
        <v>35-3022</v>
      </c>
      <c r="Z1114" t="s">
        <v>307</v>
      </c>
      <c r="AA1114">
        <v>713990</v>
      </c>
      <c r="AB1114">
        <v>19</v>
      </c>
      <c r="AC1114">
        <v>19</v>
      </c>
      <c r="AD1114" t="s">
        <v>77</v>
      </c>
      <c r="AE1114" t="s">
        <v>78</v>
      </c>
      <c r="AF1114">
        <v>40</v>
      </c>
      <c r="AG1114" s="3">
        <v>0.54166666666666663</v>
      </c>
      <c r="AH1114" s="3">
        <v>0.91666666666666663</v>
      </c>
      <c r="AI1114" s="4">
        <v>11.89</v>
      </c>
      <c r="AJ1114">
        <v>0</v>
      </c>
      <c r="AK1114">
        <v>0</v>
      </c>
      <c r="AL1114" t="s">
        <v>79</v>
      </c>
      <c r="AM1114" t="s">
        <v>80</v>
      </c>
      <c r="AO1114" t="s">
        <v>81</v>
      </c>
      <c r="AR1114" t="s">
        <v>80</v>
      </c>
      <c r="AT1114" t="s">
        <v>80</v>
      </c>
      <c r="AW1114" t="s">
        <v>80</v>
      </c>
      <c r="AY1114" t="s">
        <v>732</v>
      </c>
      <c r="AZ1114" t="s">
        <v>732</v>
      </c>
      <c r="BA1114" t="s">
        <v>303</v>
      </c>
      <c r="BB1114">
        <v>92251</v>
      </c>
      <c r="BC1114" t="s">
        <v>77</v>
      </c>
    </row>
    <row r="1115" spans="1:55" x14ac:dyDescent="0.25">
      <c r="A1115" t="s">
        <v>1260</v>
      </c>
      <c r="B1115" s="1">
        <v>43440</v>
      </c>
      <c r="C1115" t="s">
        <v>60</v>
      </c>
      <c r="D1115" s="2">
        <v>43407.000034722223</v>
      </c>
      <c r="E1115" t="s">
        <v>757</v>
      </c>
      <c r="F1115" s="1">
        <v>43497</v>
      </c>
      <c r="G1115" s="1">
        <v>43799</v>
      </c>
      <c r="H1115" t="s">
        <v>1261</v>
      </c>
      <c r="J1115" t="s">
        <v>1262</v>
      </c>
      <c r="L1115" t="s">
        <v>1263</v>
      </c>
      <c r="M1115" t="s">
        <v>90</v>
      </c>
      <c r="N1115">
        <v>77705</v>
      </c>
      <c r="O1115" t="s">
        <v>68</v>
      </c>
      <c r="Q1115" t="s">
        <v>1264</v>
      </c>
      <c r="S1115" t="s">
        <v>71</v>
      </c>
      <c r="T1115" t="s">
        <v>793</v>
      </c>
      <c r="U1115" t="s">
        <v>1265</v>
      </c>
      <c r="V1115" t="s">
        <v>184</v>
      </c>
      <c r="W1115" t="s">
        <v>90</v>
      </c>
      <c r="X1115" t="s">
        <v>754</v>
      </c>
      <c r="Y1115" t="str">
        <f>"37-3011"</f>
        <v>37-3011</v>
      </c>
      <c r="Z1115" t="s">
        <v>454</v>
      </c>
      <c r="AA1115">
        <v>561730</v>
      </c>
      <c r="AB1115">
        <v>12</v>
      </c>
      <c r="AC1115">
        <v>12</v>
      </c>
      <c r="AD1115" t="s">
        <v>77</v>
      </c>
      <c r="AE1115" t="s">
        <v>96</v>
      </c>
      <c r="AF1115">
        <v>40</v>
      </c>
      <c r="AG1115" s="3">
        <v>0.3125</v>
      </c>
      <c r="AH1115" s="3">
        <v>0.66666666666666663</v>
      </c>
      <c r="AI1115" s="4">
        <v>12.55</v>
      </c>
      <c r="AJ1115">
        <v>18.829999999999998</v>
      </c>
      <c r="AL1115" t="s">
        <v>79</v>
      </c>
      <c r="AM1115" t="s">
        <v>80</v>
      </c>
      <c r="AO1115" t="s">
        <v>81</v>
      </c>
      <c r="AR1115" t="s">
        <v>80</v>
      </c>
      <c r="AT1115" t="s">
        <v>80</v>
      </c>
      <c r="AW1115" t="s">
        <v>80</v>
      </c>
      <c r="AY1115" t="s">
        <v>1263</v>
      </c>
      <c r="AZ1115" t="s">
        <v>278</v>
      </c>
      <c r="BA1115" t="s">
        <v>90</v>
      </c>
      <c r="BB1115">
        <v>77705</v>
      </c>
      <c r="BC1115" t="s">
        <v>77</v>
      </c>
    </row>
    <row r="1116" spans="1:55" x14ac:dyDescent="0.25">
      <c r="A1116" t="s">
        <v>2278</v>
      </c>
      <c r="B1116" s="1">
        <v>43437</v>
      </c>
      <c r="C1116" t="s">
        <v>60</v>
      </c>
      <c r="D1116" s="2">
        <v>43407.005208333336</v>
      </c>
      <c r="E1116" t="s">
        <v>61</v>
      </c>
      <c r="F1116" s="1">
        <v>43497</v>
      </c>
      <c r="G1116" s="1">
        <v>43799</v>
      </c>
      <c r="H1116" t="s">
        <v>2279</v>
      </c>
      <c r="J1116" t="s">
        <v>2280</v>
      </c>
      <c r="L1116" t="s">
        <v>2281</v>
      </c>
      <c r="M1116" t="s">
        <v>152</v>
      </c>
      <c r="N1116">
        <v>20744</v>
      </c>
      <c r="O1116" t="s">
        <v>68</v>
      </c>
      <c r="Q1116" t="s">
        <v>2282</v>
      </c>
      <c r="S1116" t="s">
        <v>71</v>
      </c>
      <c r="T1116" t="s">
        <v>836</v>
      </c>
      <c r="U1116" t="s">
        <v>837</v>
      </c>
      <c r="V1116" t="s">
        <v>838</v>
      </c>
      <c r="W1116" t="s">
        <v>753</v>
      </c>
      <c r="X1116" t="s">
        <v>754</v>
      </c>
      <c r="Y1116" t="str">
        <f>"37-3011"</f>
        <v>37-3011</v>
      </c>
      <c r="Z1116" t="s">
        <v>454</v>
      </c>
      <c r="AA1116">
        <v>561730</v>
      </c>
      <c r="AB1116">
        <v>175</v>
      </c>
      <c r="AC1116">
        <v>175</v>
      </c>
      <c r="AD1116" t="s">
        <v>77</v>
      </c>
      <c r="AE1116" t="s">
        <v>78</v>
      </c>
      <c r="AF1116">
        <v>35</v>
      </c>
      <c r="AG1116" s="3">
        <v>0.29166666666666669</v>
      </c>
      <c r="AH1116" s="3">
        <v>0.75</v>
      </c>
      <c r="AI1116" s="4">
        <v>15.39</v>
      </c>
      <c r="AJ1116">
        <v>23.09</v>
      </c>
      <c r="AL1116" t="s">
        <v>79</v>
      </c>
      <c r="AM1116" t="s">
        <v>80</v>
      </c>
      <c r="AO1116" t="s">
        <v>81</v>
      </c>
      <c r="AR1116" t="s">
        <v>80</v>
      </c>
      <c r="AT1116" t="s">
        <v>80</v>
      </c>
      <c r="AW1116" t="s">
        <v>71</v>
      </c>
      <c r="AX1116">
        <v>3</v>
      </c>
      <c r="AY1116" t="s">
        <v>2281</v>
      </c>
      <c r="AZ1116" t="s">
        <v>1788</v>
      </c>
      <c r="BA1116" t="s">
        <v>152</v>
      </c>
      <c r="BB1116">
        <v>20744</v>
      </c>
      <c r="BC1116" t="s">
        <v>77</v>
      </c>
    </row>
    <row r="1117" spans="1:55" x14ac:dyDescent="0.25">
      <c r="A1117" t="s">
        <v>6350</v>
      </c>
      <c r="B1117" s="1">
        <v>43440</v>
      </c>
      <c r="C1117" t="s">
        <v>60</v>
      </c>
      <c r="D1117" s="2">
        <v>43407.013240740744</v>
      </c>
      <c r="E1117" t="s">
        <v>61</v>
      </c>
      <c r="F1117" s="1">
        <v>43497</v>
      </c>
      <c r="G1117" s="1">
        <v>43799</v>
      </c>
      <c r="H1117" t="s">
        <v>6351</v>
      </c>
      <c r="J1117" t="s">
        <v>6352</v>
      </c>
      <c r="K1117" t="s">
        <v>6353</v>
      </c>
      <c r="L1117" t="s">
        <v>973</v>
      </c>
      <c r="M1117" t="s">
        <v>99</v>
      </c>
      <c r="N1117">
        <v>70611</v>
      </c>
      <c r="O1117" t="s">
        <v>68</v>
      </c>
      <c r="Q1117" t="s">
        <v>6354</v>
      </c>
      <c r="S1117" t="s">
        <v>71</v>
      </c>
      <c r="T1117" t="s">
        <v>761</v>
      </c>
      <c r="U1117" t="s">
        <v>762</v>
      </c>
      <c r="V1117" t="s">
        <v>216</v>
      </c>
      <c r="W1117" t="s">
        <v>90</v>
      </c>
      <c r="X1117" t="s">
        <v>754</v>
      </c>
      <c r="Y1117" t="str">
        <f>"37-3011"</f>
        <v>37-3011</v>
      </c>
      <c r="Z1117" t="s">
        <v>454</v>
      </c>
      <c r="AA1117">
        <v>561730</v>
      </c>
      <c r="AB1117">
        <v>19</v>
      </c>
      <c r="AC1117">
        <v>19</v>
      </c>
      <c r="AD1117" t="s">
        <v>77</v>
      </c>
      <c r="AE1117" t="s">
        <v>78</v>
      </c>
      <c r="AF1117">
        <v>40</v>
      </c>
      <c r="AG1117" s="3">
        <v>0.29166666666666669</v>
      </c>
      <c r="AH1117" s="3">
        <v>0.66666666666666663</v>
      </c>
      <c r="AI1117" s="4">
        <v>13.96</v>
      </c>
      <c r="AJ1117">
        <v>20.94</v>
      </c>
      <c r="AL1117" t="s">
        <v>79</v>
      </c>
      <c r="AM1117" t="s">
        <v>80</v>
      </c>
      <c r="AO1117" t="s">
        <v>81</v>
      </c>
      <c r="AR1117" t="s">
        <v>80</v>
      </c>
      <c r="AT1117" t="s">
        <v>80</v>
      </c>
      <c r="AW1117" t="s">
        <v>80</v>
      </c>
      <c r="AY1117" t="s">
        <v>973</v>
      </c>
      <c r="AZ1117" t="s">
        <v>975</v>
      </c>
      <c r="BA1117" t="s">
        <v>99</v>
      </c>
      <c r="BB1117">
        <v>70611</v>
      </c>
      <c r="BC1117" t="s">
        <v>77</v>
      </c>
    </row>
    <row r="1118" spans="1:55" x14ac:dyDescent="0.25">
      <c r="A1118" t="s">
        <v>4532</v>
      </c>
      <c r="B1118" s="1">
        <v>43452</v>
      </c>
      <c r="C1118" t="s">
        <v>60</v>
      </c>
      <c r="D1118" s="2">
        <v>43407.488437499997</v>
      </c>
      <c r="E1118" t="s">
        <v>115</v>
      </c>
      <c r="H1118" t="s">
        <v>2803</v>
      </c>
      <c r="J1118" t="s">
        <v>4533</v>
      </c>
      <c r="L1118" t="s">
        <v>4534</v>
      </c>
      <c r="M1118" t="s">
        <v>90</v>
      </c>
      <c r="N1118">
        <v>78634</v>
      </c>
      <c r="O1118" t="s">
        <v>68</v>
      </c>
      <c r="Q1118" t="s">
        <v>4535</v>
      </c>
      <c r="S1118" t="s">
        <v>71</v>
      </c>
      <c r="T1118" t="s">
        <v>1509</v>
      </c>
      <c r="U1118" t="s">
        <v>1510</v>
      </c>
      <c r="V1118" t="s">
        <v>887</v>
      </c>
      <c r="W1118" t="s">
        <v>90</v>
      </c>
      <c r="X1118" t="s">
        <v>95</v>
      </c>
      <c r="Y1118" t="str">
        <f>"47-2061"</f>
        <v>47-2061</v>
      </c>
      <c r="Z1118" t="s">
        <v>92</v>
      </c>
      <c r="AA1118">
        <v>23622</v>
      </c>
      <c r="AB1118">
        <v>25</v>
      </c>
      <c r="AD1118" t="s">
        <v>77</v>
      </c>
      <c r="AE1118" t="s">
        <v>96</v>
      </c>
      <c r="AF1118">
        <v>40</v>
      </c>
      <c r="AG1118" s="3">
        <v>0.33333333333333331</v>
      </c>
      <c r="AH1118" s="3">
        <v>0.66666666666666663</v>
      </c>
      <c r="AI1118" s="4">
        <v>15.07</v>
      </c>
      <c r="AL1118" t="s">
        <v>79</v>
      </c>
      <c r="AM1118" t="s">
        <v>80</v>
      </c>
      <c r="AO1118" t="s">
        <v>81</v>
      </c>
      <c r="AP1118" t="s">
        <v>69</v>
      </c>
      <c r="AQ1118" t="s">
        <v>69</v>
      </c>
      <c r="AR1118" t="s">
        <v>80</v>
      </c>
      <c r="AT1118" t="s">
        <v>80</v>
      </c>
      <c r="AW1118" t="s">
        <v>80</v>
      </c>
      <c r="AY1118" t="s">
        <v>4536</v>
      </c>
      <c r="AZ1118" t="s">
        <v>703</v>
      </c>
      <c r="BA1118" t="s">
        <v>90</v>
      </c>
      <c r="BB1118">
        <v>78634</v>
      </c>
      <c r="BC1118" t="s">
        <v>77</v>
      </c>
    </row>
    <row r="1119" spans="1:55" x14ac:dyDescent="0.25">
      <c r="A1119" t="s">
        <v>8221</v>
      </c>
      <c r="B1119" s="1">
        <v>43444</v>
      </c>
      <c r="C1119" t="s">
        <v>60</v>
      </c>
      <c r="D1119" s="2">
        <v>43407.01121527778</v>
      </c>
      <c r="E1119" t="s">
        <v>61</v>
      </c>
      <c r="F1119" s="1">
        <v>43497</v>
      </c>
      <c r="G1119" s="1">
        <v>43800</v>
      </c>
      <c r="H1119" t="s">
        <v>8222</v>
      </c>
      <c r="J1119" t="s">
        <v>8223</v>
      </c>
      <c r="L1119" t="s">
        <v>6312</v>
      </c>
      <c r="M1119" t="s">
        <v>1092</v>
      </c>
      <c r="N1119">
        <v>19977</v>
      </c>
      <c r="O1119" t="s">
        <v>68</v>
      </c>
      <c r="Q1119" t="s">
        <v>8224</v>
      </c>
      <c r="S1119" t="s">
        <v>71</v>
      </c>
      <c r="T1119" t="s">
        <v>836</v>
      </c>
      <c r="U1119" t="s">
        <v>837</v>
      </c>
      <c r="V1119" t="s">
        <v>838</v>
      </c>
      <c r="W1119" t="s">
        <v>753</v>
      </c>
      <c r="X1119" t="s">
        <v>754</v>
      </c>
      <c r="Y1119" t="str">
        <f>"37-3011"</f>
        <v>37-3011</v>
      </c>
      <c r="Z1119" t="s">
        <v>454</v>
      </c>
      <c r="AA1119">
        <v>561730</v>
      </c>
      <c r="AB1119">
        <v>10</v>
      </c>
      <c r="AC1119">
        <v>10</v>
      </c>
      <c r="AD1119" t="s">
        <v>77</v>
      </c>
      <c r="AE1119" t="s">
        <v>78</v>
      </c>
      <c r="AF1119">
        <v>35</v>
      </c>
      <c r="AG1119" s="3">
        <v>0.29166666666666669</v>
      </c>
      <c r="AH1119" s="3">
        <v>0.75</v>
      </c>
      <c r="AI1119" s="4">
        <v>14.03</v>
      </c>
      <c r="AJ1119">
        <v>21.05</v>
      </c>
      <c r="AL1119" t="s">
        <v>79</v>
      </c>
      <c r="AM1119" t="s">
        <v>80</v>
      </c>
      <c r="AO1119" t="s">
        <v>81</v>
      </c>
      <c r="AR1119" t="s">
        <v>80</v>
      </c>
      <c r="AT1119" t="s">
        <v>80</v>
      </c>
      <c r="AW1119" t="s">
        <v>71</v>
      </c>
      <c r="AX1119">
        <v>3</v>
      </c>
      <c r="AY1119" t="s">
        <v>6312</v>
      </c>
      <c r="AZ1119" t="s">
        <v>8225</v>
      </c>
      <c r="BA1119" t="s">
        <v>1092</v>
      </c>
      <c r="BB1119">
        <v>19977</v>
      </c>
      <c r="BC1119" t="s">
        <v>77</v>
      </c>
    </row>
    <row r="1120" spans="1:55" x14ac:dyDescent="0.25">
      <c r="A1120" t="s">
        <v>8256</v>
      </c>
      <c r="B1120" s="1">
        <v>43447</v>
      </c>
      <c r="C1120" t="s">
        <v>60</v>
      </c>
      <c r="D1120" s="2">
        <v>43407.010706018518</v>
      </c>
      <c r="E1120" t="s">
        <v>115</v>
      </c>
      <c r="H1120" t="s">
        <v>8257</v>
      </c>
      <c r="J1120" t="s">
        <v>8258</v>
      </c>
      <c r="L1120" t="s">
        <v>8259</v>
      </c>
      <c r="M1120" t="s">
        <v>152</v>
      </c>
      <c r="N1120">
        <v>21791</v>
      </c>
      <c r="O1120" t="s">
        <v>68</v>
      </c>
      <c r="Q1120" t="s">
        <v>8260</v>
      </c>
      <c r="S1120" t="s">
        <v>71</v>
      </c>
      <c r="T1120" t="s">
        <v>836</v>
      </c>
      <c r="U1120" t="s">
        <v>837</v>
      </c>
      <c r="V1120" t="s">
        <v>838</v>
      </c>
      <c r="W1120" t="s">
        <v>753</v>
      </c>
      <c r="X1120" t="s">
        <v>754</v>
      </c>
      <c r="Y1120" t="str">
        <f>"37-3011"</f>
        <v>37-3011</v>
      </c>
      <c r="Z1120" t="s">
        <v>454</v>
      </c>
      <c r="AA1120">
        <v>561730</v>
      </c>
      <c r="AB1120">
        <v>10</v>
      </c>
      <c r="AD1120" t="s">
        <v>77</v>
      </c>
      <c r="AE1120" t="s">
        <v>96</v>
      </c>
      <c r="AF1120">
        <v>35</v>
      </c>
      <c r="AG1120" s="3">
        <v>0.29166666666666669</v>
      </c>
      <c r="AH1120" s="3">
        <v>0.70833333333333337</v>
      </c>
      <c r="AI1120" s="4">
        <v>14.73</v>
      </c>
      <c r="AJ1120">
        <v>22.1</v>
      </c>
      <c r="AL1120" t="s">
        <v>79</v>
      </c>
      <c r="AM1120" t="s">
        <v>80</v>
      </c>
      <c r="AO1120" t="s">
        <v>81</v>
      </c>
      <c r="AR1120" t="s">
        <v>80</v>
      </c>
      <c r="AT1120" t="s">
        <v>80</v>
      </c>
      <c r="AW1120" t="s">
        <v>71</v>
      </c>
      <c r="AX1120">
        <v>3</v>
      </c>
      <c r="AY1120" t="s">
        <v>8259</v>
      </c>
      <c r="AZ1120" t="s">
        <v>8261</v>
      </c>
      <c r="BA1120" t="s">
        <v>152</v>
      </c>
      <c r="BB1120">
        <v>21791</v>
      </c>
      <c r="BC1120" t="s">
        <v>77</v>
      </c>
    </row>
    <row r="1121" spans="1:55" x14ac:dyDescent="0.25">
      <c r="A1121" t="s">
        <v>7425</v>
      </c>
      <c r="B1121" s="1">
        <v>43438</v>
      </c>
      <c r="C1121" t="s">
        <v>60</v>
      </c>
      <c r="D1121" s="2">
        <v>43407.000011574077</v>
      </c>
      <c r="E1121" t="s">
        <v>130</v>
      </c>
      <c r="F1121" s="1">
        <v>43497</v>
      </c>
      <c r="G1121" s="1">
        <v>43795</v>
      </c>
      <c r="H1121" t="s">
        <v>7426</v>
      </c>
      <c r="J1121" t="s">
        <v>7427</v>
      </c>
      <c r="K1121" t="s">
        <v>7428</v>
      </c>
      <c r="L1121" t="s">
        <v>6538</v>
      </c>
      <c r="M1121" t="s">
        <v>753</v>
      </c>
      <c r="N1121">
        <v>22003</v>
      </c>
      <c r="O1121" t="s">
        <v>68</v>
      </c>
      <c r="Q1121" t="s">
        <v>7429</v>
      </c>
      <c r="S1121" t="s">
        <v>71</v>
      </c>
      <c r="T1121" t="s">
        <v>793</v>
      </c>
      <c r="U1121" t="s">
        <v>1265</v>
      </c>
      <c r="V1121" t="s">
        <v>184</v>
      </c>
      <c r="W1121" t="s">
        <v>90</v>
      </c>
      <c r="X1121" t="s">
        <v>754</v>
      </c>
      <c r="Y1121" t="str">
        <f>"37-3011"</f>
        <v>37-3011</v>
      </c>
      <c r="Z1121" t="s">
        <v>454</v>
      </c>
      <c r="AA1121">
        <v>561730</v>
      </c>
      <c r="AB1121">
        <v>20</v>
      </c>
      <c r="AC1121">
        <v>19</v>
      </c>
      <c r="AD1121" t="s">
        <v>77</v>
      </c>
      <c r="AE1121" t="s">
        <v>96</v>
      </c>
      <c r="AF1121">
        <v>40</v>
      </c>
      <c r="AG1121" s="3">
        <v>0.29166666666666669</v>
      </c>
      <c r="AH1121" s="3">
        <v>0.66666666666666663</v>
      </c>
      <c r="AI1121" s="4">
        <v>14.64</v>
      </c>
      <c r="AJ1121">
        <v>21.96</v>
      </c>
      <c r="AL1121" t="s">
        <v>79</v>
      </c>
      <c r="AM1121" t="s">
        <v>80</v>
      </c>
      <c r="AO1121" t="s">
        <v>81</v>
      </c>
      <c r="AR1121" t="s">
        <v>80</v>
      </c>
      <c r="AT1121" t="s">
        <v>80</v>
      </c>
      <c r="AW1121" t="s">
        <v>80</v>
      </c>
      <c r="AY1121" t="s">
        <v>7430</v>
      </c>
      <c r="AZ1121" t="s">
        <v>1216</v>
      </c>
      <c r="BA1121" t="s">
        <v>152</v>
      </c>
      <c r="BB1121">
        <v>21771</v>
      </c>
      <c r="BC1121" t="s">
        <v>77</v>
      </c>
    </row>
    <row r="1122" spans="1:55" x14ac:dyDescent="0.25">
      <c r="A1122" t="s">
        <v>3670</v>
      </c>
      <c r="B1122" s="1">
        <v>43438</v>
      </c>
      <c r="C1122" t="s">
        <v>60</v>
      </c>
      <c r="D1122" s="2">
        <v>43407.013009259259</v>
      </c>
      <c r="E1122" t="s">
        <v>130</v>
      </c>
      <c r="F1122" s="1">
        <v>43497</v>
      </c>
      <c r="G1122" s="1">
        <v>43785</v>
      </c>
      <c r="H1122" t="s">
        <v>3671</v>
      </c>
      <c r="J1122" t="s">
        <v>3672</v>
      </c>
      <c r="L1122" t="s">
        <v>2435</v>
      </c>
      <c r="M1122" t="s">
        <v>90</v>
      </c>
      <c r="N1122">
        <v>76009</v>
      </c>
      <c r="O1122" t="s">
        <v>68</v>
      </c>
      <c r="Q1122" t="s">
        <v>3673</v>
      </c>
      <c r="S1122" t="s">
        <v>71</v>
      </c>
      <c r="T1122" t="s">
        <v>1251</v>
      </c>
      <c r="U1122" t="s">
        <v>817</v>
      </c>
      <c r="V1122" t="s">
        <v>640</v>
      </c>
      <c r="W1122" t="s">
        <v>90</v>
      </c>
      <c r="X1122" t="s">
        <v>754</v>
      </c>
      <c r="Y1122" t="str">
        <f>"37-3011"</f>
        <v>37-3011</v>
      </c>
      <c r="Z1122" t="s">
        <v>454</v>
      </c>
      <c r="AA1122">
        <v>561730</v>
      </c>
      <c r="AB1122">
        <v>20</v>
      </c>
      <c r="AC1122">
        <v>19</v>
      </c>
      <c r="AD1122" t="s">
        <v>77</v>
      </c>
      <c r="AE1122" t="s">
        <v>96</v>
      </c>
      <c r="AF1122">
        <v>40</v>
      </c>
      <c r="AG1122" s="3">
        <v>0.33333333333333331</v>
      </c>
      <c r="AH1122" s="3">
        <v>0.70833333333333337</v>
      </c>
      <c r="AI1122" s="4">
        <v>12.43</v>
      </c>
      <c r="AJ1122">
        <v>18.649999999999999</v>
      </c>
      <c r="AL1122" t="s">
        <v>79</v>
      </c>
      <c r="AM1122" t="s">
        <v>80</v>
      </c>
      <c r="AO1122" t="s">
        <v>81</v>
      </c>
      <c r="AR1122" t="s">
        <v>80</v>
      </c>
      <c r="AT1122" t="s">
        <v>80</v>
      </c>
      <c r="AW1122" t="s">
        <v>80</v>
      </c>
      <c r="AY1122" t="s">
        <v>2435</v>
      </c>
      <c r="AZ1122" t="s">
        <v>2391</v>
      </c>
      <c r="BA1122" t="s">
        <v>90</v>
      </c>
      <c r="BB1122">
        <v>76009</v>
      </c>
      <c r="BC1122" t="s">
        <v>77</v>
      </c>
    </row>
    <row r="1123" spans="1:55" x14ac:dyDescent="0.25">
      <c r="A1123" t="s">
        <v>7166</v>
      </c>
      <c r="B1123" s="1">
        <v>43431</v>
      </c>
      <c r="C1123" t="s">
        <v>60</v>
      </c>
      <c r="D1123" s="2">
        <v>43407.000219907408</v>
      </c>
      <c r="E1123" t="s">
        <v>61</v>
      </c>
      <c r="F1123" s="1">
        <v>43497</v>
      </c>
      <c r="G1123" s="1">
        <v>43800</v>
      </c>
      <c r="H1123" t="s">
        <v>7167</v>
      </c>
      <c r="I1123" t="s">
        <v>104</v>
      </c>
      <c r="J1123" t="s">
        <v>7168</v>
      </c>
      <c r="L1123" t="s">
        <v>7169</v>
      </c>
      <c r="M1123" t="s">
        <v>677</v>
      </c>
      <c r="N1123">
        <v>48444</v>
      </c>
      <c r="O1123" t="s">
        <v>68</v>
      </c>
      <c r="Q1123" t="s">
        <v>7170</v>
      </c>
      <c r="S1123" t="s">
        <v>71</v>
      </c>
      <c r="T1123" t="s">
        <v>770</v>
      </c>
      <c r="U1123" t="s">
        <v>771</v>
      </c>
      <c r="V1123" t="s">
        <v>1189</v>
      </c>
      <c r="W1123" t="s">
        <v>773</v>
      </c>
      <c r="X1123" t="s">
        <v>754</v>
      </c>
      <c r="Y1123" t="str">
        <f>"37-3011"</f>
        <v>37-3011</v>
      </c>
      <c r="Z1123" t="s">
        <v>454</v>
      </c>
      <c r="AA1123">
        <v>561730</v>
      </c>
      <c r="AB1123">
        <v>9</v>
      </c>
      <c r="AC1123">
        <v>9</v>
      </c>
      <c r="AD1123" t="s">
        <v>77</v>
      </c>
      <c r="AE1123" t="s">
        <v>78</v>
      </c>
      <c r="AF1123">
        <v>40</v>
      </c>
      <c r="AG1123" s="3">
        <v>0.375</v>
      </c>
      <c r="AH1123" s="3">
        <v>0.70833333333333337</v>
      </c>
      <c r="AI1123" s="4">
        <v>13.72</v>
      </c>
      <c r="AJ1123">
        <v>20.58</v>
      </c>
      <c r="AL1123" t="s">
        <v>79</v>
      </c>
      <c r="AM1123" t="s">
        <v>80</v>
      </c>
      <c r="AO1123" t="s">
        <v>81</v>
      </c>
      <c r="AP1123" t="s">
        <v>104</v>
      </c>
      <c r="AQ1123" t="s">
        <v>104</v>
      </c>
      <c r="AR1123" t="s">
        <v>80</v>
      </c>
      <c r="AT1123" t="s">
        <v>80</v>
      </c>
      <c r="AW1123" t="s">
        <v>80</v>
      </c>
      <c r="AY1123" t="s">
        <v>7169</v>
      </c>
      <c r="AZ1123" t="s">
        <v>7171</v>
      </c>
      <c r="BA1123" t="s">
        <v>677</v>
      </c>
      <c r="BB1123">
        <v>48444</v>
      </c>
      <c r="BC1123" t="s">
        <v>77</v>
      </c>
    </row>
    <row r="1124" spans="1:55" x14ac:dyDescent="0.25">
      <c r="A1124" t="s">
        <v>8077</v>
      </c>
      <c r="B1124" s="1">
        <v>43437</v>
      </c>
      <c r="C1124" t="s">
        <v>60</v>
      </c>
      <c r="D1124" s="2">
        <v>43407.481354166666</v>
      </c>
      <c r="E1124" t="s">
        <v>61</v>
      </c>
      <c r="F1124" s="1">
        <v>43497</v>
      </c>
      <c r="G1124" s="1">
        <v>43789</v>
      </c>
      <c r="H1124" t="s">
        <v>8078</v>
      </c>
      <c r="I1124" t="s">
        <v>69</v>
      </c>
      <c r="J1124" t="s">
        <v>8079</v>
      </c>
      <c r="K1124" t="s">
        <v>69</v>
      </c>
      <c r="L1124" t="s">
        <v>6050</v>
      </c>
      <c r="M1124" t="s">
        <v>677</v>
      </c>
      <c r="N1124" t="s">
        <v>8080</v>
      </c>
      <c r="O1124" t="s">
        <v>68</v>
      </c>
      <c r="P1124" t="s">
        <v>69</v>
      </c>
      <c r="Q1124" t="s">
        <v>8081</v>
      </c>
      <c r="S1124" t="s">
        <v>71</v>
      </c>
      <c r="T1124" t="s">
        <v>207</v>
      </c>
      <c r="U1124" t="s">
        <v>208</v>
      </c>
      <c r="V1124" t="s">
        <v>209</v>
      </c>
      <c r="W1124" t="s">
        <v>90</v>
      </c>
      <c r="X1124" t="s">
        <v>166</v>
      </c>
      <c r="Y1124" t="str">
        <f>"39-3091"</f>
        <v>39-3091</v>
      </c>
      <c r="Z1124" t="s">
        <v>166</v>
      </c>
      <c r="AA1124">
        <v>711190</v>
      </c>
      <c r="AB1124">
        <v>80</v>
      </c>
      <c r="AC1124">
        <v>80</v>
      </c>
      <c r="AD1124" t="s">
        <v>77</v>
      </c>
      <c r="AE1124" t="s">
        <v>78</v>
      </c>
      <c r="AF1124">
        <v>40</v>
      </c>
      <c r="AG1124" s="3">
        <v>0.54166666666666663</v>
      </c>
      <c r="AH1124" s="3">
        <v>0.91666666666666663</v>
      </c>
      <c r="AI1124" s="4">
        <v>374.4</v>
      </c>
      <c r="AJ1124">
        <v>0</v>
      </c>
      <c r="AK1124">
        <v>0</v>
      </c>
      <c r="AL1124" t="s">
        <v>79</v>
      </c>
      <c r="AM1124" t="s">
        <v>80</v>
      </c>
      <c r="AO1124" t="s">
        <v>81</v>
      </c>
      <c r="AR1124" t="s">
        <v>80</v>
      </c>
      <c r="AT1124" t="s">
        <v>80</v>
      </c>
      <c r="AW1124" t="s">
        <v>80</v>
      </c>
      <c r="AY1124" t="s">
        <v>8082</v>
      </c>
      <c r="AZ1124" t="s">
        <v>8083</v>
      </c>
      <c r="BA1124" t="s">
        <v>677</v>
      </c>
      <c r="BB1124">
        <v>49686</v>
      </c>
      <c r="BC1124" t="s">
        <v>77</v>
      </c>
    </row>
    <row r="1125" spans="1:55" x14ac:dyDescent="0.25">
      <c r="A1125" t="s">
        <v>3420</v>
      </c>
      <c r="B1125" s="1">
        <v>43432</v>
      </c>
      <c r="C1125" t="s">
        <v>60</v>
      </c>
      <c r="D1125" s="2">
        <v>43407.014525462961</v>
      </c>
      <c r="E1125" t="s">
        <v>61</v>
      </c>
      <c r="F1125" s="1">
        <v>43497</v>
      </c>
      <c r="G1125" s="1">
        <v>43799</v>
      </c>
      <c r="H1125" t="s">
        <v>3421</v>
      </c>
      <c r="J1125" t="s">
        <v>3422</v>
      </c>
      <c r="L1125" t="s">
        <v>3423</v>
      </c>
      <c r="M1125" t="s">
        <v>879</v>
      </c>
      <c r="N1125">
        <v>63069</v>
      </c>
      <c r="O1125" t="s">
        <v>68</v>
      </c>
      <c r="Q1125" t="s">
        <v>3424</v>
      </c>
      <c r="S1125" t="s">
        <v>71</v>
      </c>
      <c r="T1125" t="s">
        <v>823</v>
      </c>
      <c r="U1125" t="s">
        <v>762</v>
      </c>
      <c r="V1125" t="s">
        <v>220</v>
      </c>
      <c r="W1125" t="s">
        <v>90</v>
      </c>
      <c r="X1125" t="s">
        <v>754</v>
      </c>
      <c r="Y1125" t="str">
        <f>"37-3011"</f>
        <v>37-3011</v>
      </c>
      <c r="Z1125" t="s">
        <v>454</v>
      </c>
      <c r="AA1125">
        <v>561730</v>
      </c>
      <c r="AB1125">
        <v>8</v>
      </c>
      <c r="AC1125">
        <v>8</v>
      </c>
      <c r="AD1125" t="s">
        <v>77</v>
      </c>
      <c r="AE1125" t="s">
        <v>78</v>
      </c>
      <c r="AF1125">
        <v>40</v>
      </c>
      <c r="AG1125" s="3">
        <v>0.29166666666666669</v>
      </c>
      <c r="AH1125" s="3">
        <v>0.66666666666666663</v>
      </c>
      <c r="AI1125" s="4">
        <v>14.52</v>
      </c>
      <c r="AJ1125">
        <v>21.78</v>
      </c>
      <c r="AK1125">
        <v>21.78</v>
      </c>
      <c r="AL1125" t="s">
        <v>79</v>
      </c>
      <c r="AM1125" t="s">
        <v>80</v>
      </c>
      <c r="AO1125" t="s">
        <v>81</v>
      </c>
      <c r="AR1125" t="s">
        <v>80</v>
      </c>
      <c r="AT1125" t="s">
        <v>80</v>
      </c>
      <c r="AW1125" t="s">
        <v>80</v>
      </c>
      <c r="AY1125" t="s">
        <v>3423</v>
      </c>
      <c r="AZ1125" t="s">
        <v>1144</v>
      </c>
      <c r="BA1125" t="s">
        <v>879</v>
      </c>
      <c r="BB1125">
        <v>63069</v>
      </c>
      <c r="BC1125" t="s">
        <v>77</v>
      </c>
    </row>
    <row r="1126" spans="1:55" x14ac:dyDescent="0.25">
      <c r="A1126" t="s">
        <v>3758</v>
      </c>
      <c r="B1126" s="1">
        <v>43453</v>
      </c>
      <c r="C1126" t="s">
        <v>60</v>
      </c>
      <c r="D1126" s="2">
        <v>43407.013379629629</v>
      </c>
      <c r="E1126" t="s">
        <v>61</v>
      </c>
      <c r="F1126" s="1">
        <v>43497</v>
      </c>
      <c r="G1126" s="1">
        <v>43798</v>
      </c>
      <c r="H1126" t="s">
        <v>3759</v>
      </c>
      <c r="J1126" t="s">
        <v>3760</v>
      </c>
      <c r="L1126" t="s">
        <v>665</v>
      </c>
      <c r="M1126" t="s">
        <v>90</v>
      </c>
      <c r="N1126">
        <v>78748</v>
      </c>
      <c r="O1126" t="s">
        <v>68</v>
      </c>
      <c r="Q1126" t="s">
        <v>3761</v>
      </c>
      <c r="S1126" t="s">
        <v>71</v>
      </c>
      <c r="T1126" t="s">
        <v>816</v>
      </c>
      <c r="U1126" t="s">
        <v>817</v>
      </c>
      <c r="V1126" t="s">
        <v>640</v>
      </c>
      <c r="W1126" t="s">
        <v>90</v>
      </c>
      <c r="X1126" t="s">
        <v>804</v>
      </c>
      <c r="Y1126" t="str">
        <f>"37-3011"</f>
        <v>37-3011</v>
      </c>
      <c r="Z1126" t="s">
        <v>454</v>
      </c>
      <c r="AA1126">
        <v>561730</v>
      </c>
      <c r="AB1126">
        <v>5</v>
      </c>
      <c r="AC1126">
        <v>5</v>
      </c>
      <c r="AD1126" t="s">
        <v>77</v>
      </c>
      <c r="AE1126" t="s">
        <v>96</v>
      </c>
      <c r="AF1126">
        <v>40</v>
      </c>
      <c r="AG1126" s="3">
        <v>0.33333333333333331</v>
      </c>
      <c r="AH1126" s="3">
        <v>0.70833333333333337</v>
      </c>
      <c r="AI1126" s="4">
        <v>13.91</v>
      </c>
      <c r="AJ1126">
        <v>20.87</v>
      </c>
      <c r="AL1126" t="s">
        <v>79</v>
      </c>
      <c r="AM1126" t="s">
        <v>80</v>
      </c>
      <c r="AO1126" t="s">
        <v>81</v>
      </c>
      <c r="AR1126" t="s">
        <v>80</v>
      </c>
      <c r="AT1126" t="s">
        <v>80</v>
      </c>
      <c r="AW1126" t="s">
        <v>71</v>
      </c>
      <c r="AX1126">
        <v>3</v>
      </c>
      <c r="AY1126" t="s">
        <v>665</v>
      </c>
      <c r="AZ1126" t="s">
        <v>867</v>
      </c>
      <c r="BA1126" t="s">
        <v>90</v>
      </c>
      <c r="BB1126">
        <v>78735</v>
      </c>
      <c r="BC1126" t="s">
        <v>77</v>
      </c>
    </row>
    <row r="1127" spans="1:55" x14ac:dyDescent="0.25">
      <c r="A1127" t="s">
        <v>8385</v>
      </c>
      <c r="B1127" s="1">
        <v>43451</v>
      </c>
      <c r="C1127" t="s">
        <v>60</v>
      </c>
      <c r="D1127" s="2">
        <v>43407.009988425925</v>
      </c>
      <c r="E1127" t="s">
        <v>115</v>
      </c>
      <c r="H1127" t="s">
        <v>8386</v>
      </c>
      <c r="I1127" t="s">
        <v>8387</v>
      </c>
      <c r="J1127" t="s">
        <v>8388</v>
      </c>
      <c r="L1127" t="s">
        <v>5506</v>
      </c>
      <c r="M1127" t="s">
        <v>753</v>
      </c>
      <c r="N1127">
        <v>23462</v>
      </c>
      <c r="O1127" t="s">
        <v>68</v>
      </c>
      <c r="Q1127" t="s">
        <v>8389</v>
      </c>
      <c r="S1127" t="s">
        <v>71</v>
      </c>
      <c r="T1127" t="s">
        <v>836</v>
      </c>
      <c r="U1127" t="s">
        <v>837</v>
      </c>
      <c r="V1127" t="s">
        <v>838</v>
      </c>
      <c r="W1127" t="s">
        <v>753</v>
      </c>
      <c r="X1127" t="s">
        <v>754</v>
      </c>
      <c r="Y1127" t="str">
        <f>"37-3011"</f>
        <v>37-3011</v>
      </c>
      <c r="Z1127" t="s">
        <v>454</v>
      </c>
      <c r="AA1127">
        <v>56173</v>
      </c>
      <c r="AB1127">
        <v>18</v>
      </c>
      <c r="AD1127" t="s">
        <v>77</v>
      </c>
      <c r="AE1127" t="s">
        <v>78</v>
      </c>
      <c r="AF1127">
        <v>35</v>
      </c>
      <c r="AG1127" s="3">
        <v>0.27083333333333331</v>
      </c>
      <c r="AH1127" s="3">
        <v>0.64583333333333337</v>
      </c>
      <c r="AI1127" s="4">
        <v>12.46</v>
      </c>
      <c r="AJ1127">
        <v>18.690000000000001</v>
      </c>
      <c r="AM1127" t="s">
        <v>80</v>
      </c>
      <c r="AO1127" t="s">
        <v>81</v>
      </c>
      <c r="AR1127" t="s">
        <v>80</v>
      </c>
      <c r="AT1127" t="s">
        <v>80</v>
      </c>
      <c r="AW1127" t="s">
        <v>71</v>
      </c>
      <c r="AX1127">
        <v>3</v>
      </c>
      <c r="AY1127" t="s">
        <v>1203</v>
      </c>
      <c r="AZ1127" t="s">
        <v>1205</v>
      </c>
      <c r="BA1127" t="s">
        <v>753</v>
      </c>
      <c r="BB1127">
        <v>23462</v>
      </c>
      <c r="BC1127" t="s">
        <v>77</v>
      </c>
    </row>
    <row r="1128" spans="1:55" x14ac:dyDescent="0.25">
      <c r="A1128" t="s">
        <v>7442</v>
      </c>
      <c r="B1128" s="1">
        <v>43440</v>
      </c>
      <c r="C1128" t="s">
        <v>60</v>
      </c>
      <c r="D1128" s="2">
        <v>43407.040162037039</v>
      </c>
      <c r="E1128" t="s">
        <v>61</v>
      </c>
      <c r="F1128" s="1">
        <v>43497</v>
      </c>
      <c r="G1128" s="1">
        <v>43784</v>
      </c>
      <c r="H1128" t="s">
        <v>7443</v>
      </c>
      <c r="J1128" t="s">
        <v>7444</v>
      </c>
      <c r="L1128" t="s">
        <v>2152</v>
      </c>
      <c r="M1128" t="s">
        <v>99</v>
      </c>
      <c r="N1128">
        <v>70526</v>
      </c>
      <c r="O1128" t="s">
        <v>68</v>
      </c>
      <c r="P1128" t="s">
        <v>2153</v>
      </c>
      <c r="Q1128" t="s">
        <v>7445</v>
      </c>
      <c r="S1128" t="s">
        <v>71</v>
      </c>
      <c r="T1128" t="s">
        <v>2155</v>
      </c>
      <c r="U1128" t="s">
        <v>2156</v>
      </c>
      <c r="V1128" t="s">
        <v>2157</v>
      </c>
      <c r="W1128" t="s">
        <v>139</v>
      </c>
      <c r="X1128" t="s">
        <v>7446</v>
      </c>
      <c r="Y1128" t="str">
        <f>"37-3011"</f>
        <v>37-3011</v>
      </c>
      <c r="Z1128" t="s">
        <v>454</v>
      </c>
      <c r="AA1128">
        <v>561730</v>
      </c>
      <c r="AB1128">
        <v>4</v>
      </c>
      <c r="AC1128">
        <v>4</v>
      </c>
      <c r="AD1128" t="s">
        <v>77</v>
      </c>
      <c r="AE1128" t="s">
        <v>96</v>
      </c>
      <c r="AF1128">
        <v>40</v>
      </c>
      <c r="AG1128" s="3">
        <v>0.29166666666666669</v>
      </c>
      <c r="AH1128" s="3">
        <v>0.66666666666666663</v>
      </c>
      <c r="AI1128" s="4">
        <v>11.38</v>
      </c>
      <c r="AJ1128">
        <v>17.07</v>
      </c>
      <c r="AK1128">
        <v>20.94</v>
      </c>
      <c r="AL1128" t="s">
        <v>79</v>
      </c>
      <c r="AM1128" t="s">
        <v>80</v>
      </c>
      <c r="AO1128" t="s">
        <v>81</v>
      </c>
      <c r="AP1128" t="s">
        <v>276</v>
      </c>
      <c r="AQ1128" t="s">
        <v>276</v>
      </c>
      <c r="AR1128" t="s">
        <v>80</v>
      </c>
      <c r="AT1128" t="s">
        <v>80</v>
      </c>
      <c r="AW1128" t="s">
        <v>71</v>
      </c>
      <c r="AX1128">
        <v>1</v>
      </c>
      <c r="AY1128" t="s">
        <v>2152</v>
      </c>
      <c r="AZ1128" t="s">
        <v>7447</v>
      </c>
      <c r="BA1128" t="s">
        <v>99</v>
      </c>
      <c r="BB1128">
        <v>70526</v>
      </c>
      <c r="BC1128" t="s">
        <v>77</v>
      </c>
    </row>
    <row r="1129" spans="1:55" x14ac:dyDescent="0.25">
      <c r="A1129" t="s">
        <v>2149</v>
      </c>
      <c r="B1129" s="1">
        <v>43430</v>
      </c>
      <c r="C1129" t="s">
        <v>60</v>
      </c>
      <c r="D1129" s="2">
        <v>43407.037141203706</v>
      </c>
      <c r="E1129" t="s">
        <v>61</v>
      </c>
      <c r="F1129" s="1">
        <v>43497</v>
      </c>
      <c r="G1129" s="1">
        <v>43769</v>
      </c>
      <c r="H1129" t="s">
        <v>2150</v>
      </c>
      <c r="I1129" t="s">
        <v>276</v>
      </c>
      <c r="J1129" t="s">
        <v>2151</v>
      </c>
      <c r="L1129" t="s">
        <v>2152</v>
      </c>
      <c r="M1129" t="s">
        <v>99</v>
      </c>
      <c r="N1129">
        <v>70526</v>
      </c>
      <c r="O1129" t="s">
        <v>68</v>
      </c>
      <c r="P1129" t="s">
        <v>2153</v>
      </c>
      <c r="Q1129" t="s">
        <v>2154</v>
      </c>
      <c r="S1129" t="s">
        <v>71</v>
      </c>
      <c r="T1129" t="s">
        <v>2155</v>
      </c>
      <c r="U1129" t="s">
        <v>2156</v>
      </c>
      <c r="V1129" t="s">
        <v>2157</v>
      </c>
      <c r="W1129" t="s">
        <v>139</v>
      </c>
      <c r="X1129" t="s">
        <v>2158</v>
      </c>
      <c r="Y1129" t="str">
        <f>"49-9098"</f>
        <v>49-9098</v>
      </c>
      <c r="Z1129" t="s">
        <v>482</v>
      </c>
      <c r="AA1129">
        <v>238120</v>
      </c>
      <c r="AB1129">
        <v>3</v>
      </c>
      <c r="AC1129">
        <v>3</v>
      </c>
      <c r="AD1129" t="s">
        <v>77</v>
      </c>
      <c r="AE1129" t="s">
        <v>96</v>
      </c>
      <c r="AF1129">
        <v>40</v>
      </c>
      <c r="AG1129" s="3">
        <v>0.29166666666666669</v>
      </c>
      <c r="AH1129" s="3">
        <v>0.66666666666666663</v>
      </c>
      <c r="AI1129" s="4">
        <v>12.03</v>
      </c>
      <c r="AJ1129">
        <v>18.05</v>
      </c>
      <c r="AK1129">
        <v>18.05</v>
      </c>
      <c r="AL1129" t="s">
        <v>79</v>
      </c>
      <c r="AM1129" t="s">
        <v>80</v>
      </c>
      <c r="AO1129" t="s">
        <v>81</v>
      </c>
      <c r="AP1129" t="s">
        <v>276</v>
      </c>
      <c r="AQ1129" t="s">
        <v>276</v>
      </c>
      <c r="AR1129" t="s">
        <v>80</v>
      </c>
      <c r="AT1129" t="s">
        <v>80</v>
      </c>
      <c r="AW1129" t="s">
        <v>71</v>
      </c>
      <c r="AX1129">
        <v>3</v>
      </c>
      <c r="AY1129" t="s">
        <v>2152</v>
      </c>
      <c r="AZ1129" t="s">
        <v>2153</v>
      </c>
      <c r="BA1129" t="s">
        <v>99</v>
      </c>
      <c r="BB1129">
        <v>70526</v>
      </c>
      <c r="BC1129" t="s">
        <v>77</v>
      </c>
    </row>
    <row r="1130" spans="1:55" x14ac:dyDescent="0.25">
      <c r="A1130" t="s">
        <v>6397</v>
      </c>
      <c r="B1130" s="1">
        <v>43465</v>
      </c>
      <c r="C1130" t="s">
        <v>60</v>
      </c>
      <c r="D1130" s="2">
        <v>43407.004189814812</v>
      </c>
      <c r="E1130" t="s">
        <v>85</v>
      </c>
      <c r="H1130" t="s">
        <v>6398</v>
      </c>
      <c r="J1130" t="s">
        <v>6399</v>
      </c>
      <c r="L1130" t="s">
        <v>2458</v>
      </c>
      <c r="M1130" t="s">
        <v>879</v>
      </c>
      <c r="N1130">
        <v>63132</v>
      </c>
      <c r="O1130" t="s">
        <v>68</v>
      </c>
      <c r="Q1130" t="s">
        <v>6400</v>
      </c>
      <c r="S1130" t="s">
        <v>71</v>
      </c>
      <c r="T1130" t="s">
        <v>6401</v>
      </c>
      <c r="U1130" t="s">
        <v>6402</v>
      </c>
      <c r="V1130" t="s">
        <v>6403</v>
      </c>
      <c r="W1130" t="s">
        <v>128</v>
      </c>
      <c r="X1130" t="s">
        <v>754</v>
      </c>
      <c r="Y1130" t="str">
        <f>"37-3011"</f>
        <v>37-3011</v>
      </c>
      <c r="Z1130" t="s">
        <v>454</v>
      </c>
      <c r="AA1130">
        <v>561730</v>
      </c>
      <c r="AB1130">
        <v>40</v>
      </c>
      <c r="AD1130" t="s">
        <v>77</v>
      </c>
      <c r="AE1130" t="s">
        <v>78</v>
      </c>
      <c r="AF1130">
        <v>35</v>
      </c>
      <c r="AG1130" s="3">
        <v>0.3125</v>
      </c>
      <c r="AH1130" s="3">
        <v>0.64583333333333337</v>
      </c>
      <c r="AI1130" s="4">
        <v>14.52</v>
      </c>
      <c r="AJ1130">
        <v>21.78</v>
      </c>
      <c r="AL1130" t="s">
        <v>79</v>
      </c>
      <c r="AM1130" t="s">
        <v>80</v>
      </c>
      <c r="AO1130" t="s">
        <v>81</v>
      </c>
      <c r="AR1130" t="s">
        <v>80</v>
      </c>
      <c r="AT1130" t="s">
        <v>80</v>
      </c>
      <c r="AW1130" t="s">
        <v>80</v>
      </c>
      <c r="AY1130" t="s">
        <v>882</v>
      </c>
      <c r="AZ1130" t="s">
        <v>882</v>
      </c>
      <c r="BA1130" t="s">
        <v>879</v>
      </c>
      <c r="BB1130">
        <v>63132</v>
      </c>
      <c r="BC1130" t="s">
        <v>77</v>
      </c>
    </row>
    <row r="1131" spans="1:55" x14ac:dyDescent="0.25">
      <c r="A1131" t="s">
        <v>5434</v>
      </c>
      <c r="B1131" s="1">
        <v>43432</v>
      </c>
      <c r="C1131" t="s">
        <v>60</v>
      </c>
      <c r="D1131" s="2">
        <v>43407.007743055554</v>
      </c>
      <c r="E1131" t="s">
        <v>61</v>
      </c>
      <c r="F1131" s="1">
        <v>43497</v>
      </c>
      <c r="G1131" s="1">
        <v>43799</v>
      </c>
      <c r="H1131" t="s">
        <v>5435</v>
      </c>
      <c r="J1131" t="s">
        <v>5436</v>
      </c>
      <c r="L1131" t="s">
        <v>1899</v>
      </c>
      <c r="M1131" t="s">
        <v>99</v>
      </c>
      <c r="N1131">
        <v>70817</v>
      </c>
      <c r="O1131" t="s">
        <v>68</v>
      </c>
      <c r="Q1131" t="s">
        <v>5437</v>
      </c>
      <c r="S1131" t="s">
        <v>71</v>
      </c>
      <c r="T1131" t="s">
        <v>761</v>
      </c>
      <c r="U1131" t="s">
        <v>762</v>
      </c>
      <c r="V1131" t="s">
        <v>216</v>
      </c>
      <c r="W1131" t="s">
        <v>90</v>
      </c>
      <c r="X1131" t="s">
        <v>754</v>
      </c>
      <c r="Y1131" t="str">
        <f>"37-3011"</f>
        <v>37-3011</v>
      </c>
      <c r="Z1131" t="s">
        <v>454</v>
      </c>
      <c r="AA1131">
        <v>561730</v>
      </c>
      <c r="AB1131">
        <v>60</v>
      </c>
      <c r="AC1131">
        <v>60</v>
      </c>
      <c r="AD1131" t="s">
        <v>77</v>
      </c>
      <c r="AE1131" t="s">
        <v>96</v>
      </c>
      <c r="AF1131">
        <v>40</v>
      </c>
      <c r="AG1131" s="3">
        <v>0.27083333333333331</v>
      </c>
      <c r="AH1131" s="3">
        <v>0.64583333333333337</v>
      </c>
      <c r="AI1131" s="4">
        <v>13.42</v>
      </c>
      <c r="AJ1131">
        <v>20.13</v>
      </c>
      <c r="AL1131" t="s">
        <v>79</v>
      </c>
      <c r="AM1131" t="s">
        <v>80</v>
      </c>
      <c r="AO1131" t="s">
        <v>81</v>
      </c>
      <c r="AR1131" t="s">
        <v>80</v>
      </c>
      <c r="AT1131" t="s">
        <v>80</v>
      </c>
      <c r="AW1131" t="s">
        <v>80</v>
      </c>
      <c r="AY1131" t="s">
        <v>1899</v>
      </c>
      <c r="AZ1131" t="s">
        <v>98</v>
      </c>
      <c r="BA1131" t="s">
        <v>99</v>
      </c>
      <c r="BB1131">
        <v>70817</v>
      </c>
      <c r="BC1131" t="s">
        <v>77</v>
      </c>
    </row>
    <row r="1132" spans="1:55" x14ac:dyDescent="0.25">
      <c r="A1132" t="s">
        <v>5907</v>
      </c>
      <c r="B1132" s="1">
        <v>43460</v>
      </c>
      <c r="C1132" t="s">
        <v>60</v>
      </c>
      <c r="D1132" s="2">
        <v>43406.568356481483</v>
      </c>
      <c r="E1132" t="s">
        <v>130</v>
      </c>
      <c r="F1132" s="1">
        <v>43481</v>
      </c>
      <c r="G1132" s="1">
        <v>43738</v>
      </c>
      <c r="H1132" t="s">
        <v>5908</v>
      </c>
      <c r="J1132" t="s">
        <v>5909</v>
      </c>
      <c r="K1132" t="s">
        <v>5910</v>
      </c>
      <c r="L1132" t="s">
        <v>5911</v>
      </c>
      <c r="M1132" t="s">
        <v>157</v>
      </c>
      <c r="N1132">
        <v>99835</v>
      </c>
      <c r="O1132" t="s">
        <v>68</v>
      </c>
      <c r="Q1132" t="s">
        <v>5912</v>
      </c>
      <c r="S1132" t="s">
        <v>71</v>
      </c>
      <c r="T1132" t="s">
        <v>149</v>
      </c>
      <c r="U1132" t="s">
        <v>150</v>
      </c>
      <c r="V1132" t="s">
        <v>151</v>
      </c>
      <c r="W1132" t="s">
        <v>152</v>
      </c>
      <c r="X1132" t="s">
        <v>153</v>
      </c>
      <c r="Y1132" t="str">
        <f>"51-3022"</f>
        <v>51-3022</v>
      </c>
      <c r="Z1132" t="s">
        <v>154</v>
      </c>
      <c r="AA1132">
        <v>311712</v>
      </c>
      <c r="AB1132">
        <v>900</v>
      </c>
      <c r="AC1132">
        <v>897</v>
      </c>
      <c r="AD1132" t="s">
        <v>77</v>
      </c>
      <c r="AE1132" t="s">
        <v>78</v>
      </c>
      <c r="AF1132">
        <v>35</v>
      </c>
      <c r="AG1132" s="3">
        <v>0.25</v>
      </c>
      <c r="AH1132" s="3">
        <v>0.91666666666666663</v>
      </c>
      <c r="AI1132" s="4">
        <v>12.64</v>
      </c>
      <c r="AJ1132">
        <v>18.96</v>
      </c>
      <c r="AL1132" t="s">
        <v>79</v>
      </c>
      <c r="AM1132" t="s">
        <v>80</v>
      </c>
      <c r="AO1132" t="s">
        <v>81</v>
      </c>
      <c r="AR1132" t="s">
        <v>80</v>
      </c>
      <c r="AT1132" t="s">
        <v>80</v>
      </c>
      <c r="AW1132" t="s">
        <v>80</v>
      </c>
      <c r="AY1132" t="s">
        <v>5911</v>
      </c>
      <c r="AZ1132" t="s">
        <v>5913</v>
      </c>
      <c r="BA1132" t="s">
        <v>157</v>
      </c>
      <c r="BB1132">
        <v>99835</v>
      </c>
      <c r="BC1132" t="s">
        <v>77</v>
      </c>
    </row>
    <row r="1133" spans="1:55" x14ac:dyDescent="0.25">
      <c r="A1133" t="s">
        <v>3722</v>
      </c>
      <c r="B1133" s="1">
        <v>43438</v>
      </c>
      <c r="C1133" t="s">
        <v>60</v>
      </c>
      <c r="D1133" s="2">
        <v>43407.011701388888</v>
      </c>
      <c r="E1133" t="s">
        <v>61</v>
      </c>
      <c r="F1133" s="1">
        <v>43497</v>
      </c>
      <c r="G1133" s="1">
        <v>43798</v>
      </c>
      <c r="H1133" t="s">
        <v>3723</v>
      </c>
      <c r="J1133" t="s">
        <v>3724</v>
      </c>
      <c r="L1133" t="s">
        <v>3725</v>
      </c>
      <c r="M1133" t="s">
        <v>90</v>
      </c>
      <c r="N1133">
        <v>78640</v>
      </c>
      <c r="O1133" t="s">
        <v>68</v>
      </c>
      <c r="Q1133" t="s">
        <v>3726</v>
      </c>
      <c r="S1133" t="s">
        <v>71</v>
      </c>
      <c r="T1133" t="s">
        <v>816</v>
      </c>
      <c r="U1133" t="s">
        <v>817</v>
      </c>
      <c r="V1133" t="s">
        <v>640</v>
      </c>
      <c r="W1133" t="s">
        <v>90</v>
      </c>
      <c r="X1133" t="s">
        <v>754</v>
      </c>
      <c r="Y1133" t="str">
        <f>"37-3011"</f>
        <v>37-3011</v>
      </c>
      <c r="Z1133" t="s">
        <v>454</v>
      </c>
      <c r="AA1133">
        <v>561730</v>
      </c>
      <c r="AB1133">
        <v>22</v>
      </c>
      <c r="AC1133">
        <v>22</v>
      </c>
      <c r="AD1133" t="s">
        <v>77</v>
      </c>
      <c r="AE1133" t="s">
        <v>96</v>
      </c>
      <c r="AF1133">
        <v>40</v>
      </c>
      <c r="AG1133" s="3">
        <v>0.29166666666666669</v>
      </c>
      <c r="AH1133" s="3">
        <v>0.66666666666666663</v>
      </c>
      <c r="AI1133" s="4">
        <v>13.91</v>
      </c>
      <c r="AJ1133">
        <v>20.87</v>
      </c>
      <c r="AL1133" t="s">
        <v>79</v>
      </c>
      <c r="AM1133" t="s">
        <v>80</v>
      </c>
      <c r="AO1133" t="s">
        <v>81</v>
      </c>
      <c r="AR1133" t="s">
        <v>80</v>
      </c>
      <c r="AT1133" t="s">
        <v>80</v>
      </c>
      <c r="AW1133" t="s">
        <v>71</v>
      </c>
      <c r="AX1133">
        <v>1</v>
      </c>
      <c r="AY1133" t="s">
        <v>3725</v>
      </c>
      <c r="AZ1133" t="s">
        <v>892</v>
      </c>
      <c r="BA1133" t="s">
        <v>90</v>
      </c>
      <c r="BB1133">
        <v>78640</v>
      </c>
      <c r="BC1133" t="s">
        <v>77</v>
      </c>
    </row>
    <row r="1134" spans="1:55" x14ac:dyDescent="0.25">
      <c r="A1134" t="s">
        <v>3347</v>
      </c>
      <c r="B1134" s="1">
        <v>43432</v>
      </c>
      <c r="C1134" t="s">
        <v>60</v>
      </c>
      <c r="D1134" s="2">
        <v>43407.007291666669</v>
      </c>
      <c r="E1134" t="s">
        <v>61</v>
      </c>
      <c r="F1134" s="1">
        <v>43497</v>
      </c>
      <c r="G1134" s="1">
        <v>43799</v>
      </c>
      <c r="H1134" t="s">
        <v>3348</v>
      </c>
      <c r="I1134" t="s">
        <v>69</v>
      </c>
      <c r="J1134" t="s">
        <v>3349</v>
      </c>
      <c r="K1134" t="s">
        <v>69</v>
      </c>
      <c r="L1134" t="s">
        <v>2727</v>
      </c>
      <c r="M1134" t="s">
        <v>653</v>
      </c>
      <c r="N1134">
        <v>66223</v>
      </c>
      <c r="O1134" t="s">
        <v>68</v>
      </c>
      <c r="P1134" t="s">
        <v>69</v>
      </c>
      <c r="Q1134" t="s">
        <v>3350</v>
      </c>
      <c r="S1134" t="s">
        <v>71</v>
      </c>
      <c r="T1134" t="s">
        <v>761</v>
      </c>
      <c r="U1134" t="s">
        <v>934</v>
      </c>
      <c r="V1134" t="s">
        <v>216</v>
      </c>
      <c r="W1134" t="s">
        <v>90</v>
      </c>
      <c r="X1134" t="s">
        <v>754</v>
      </c>
      <c r="Y1134" t="str">
        <f>"37-3011"</f>
        <v>37-3011</v>
      </c>
      <c r="Z1134" t="s">
        <v>454</v>
      </c>
      <c r="AA1134">
        <v>561730</v>
      </c>
      <c r="AB1134">
        <v>40</v>
      </c>
      <c r="AC1134">
        <v>40</v>
      </c>
      <c r="AD1134" t="s">
        <v>77</v>
      </c>
      <c r="AE1134" t="s">
        <v>78</v>
      </c>
      <c r="AF1134">
        <v>40</v>
      </c>
      <c r="AG1134" s="3">
        <v>0.29166666666666669</v>
      </c>
      <c r="AH1134" s="3">
        <v>0.66666666666666663</v>
      </c>
      <c r="AI1134" s="4">
        <v>14.73</v>
      </c>
      <c r="AJ1134">
        <v>22.1</v>
      </c>
      <c r="AL1134" t="s">
        <v>79</v>
      </c>
      <c r="AM1134" t="s">
        <v>80</v>
      </c>
      <c r="AO1134" t="s">
        <v>81</v>
      </c>
      <c r="AP1134" t="s">
        <v>69</v>
      </c>
      <c r="AQ1134" t="s">
        <v>69</v>
      </c>
      <c r="AR1134" t="s">
        <v>80</v>
      </c>
      <c r="AT1134" t="s">
        <v>80</v>
      </c>
      <c r="AW1134" t="s">
        <v>80</v>
      </c>
      <c r="AY1134" t="s">
        <v>2727</v>
      </c>
      <c r="AZ1134" t="s">
        <v>2391</v>
      </c>
      <c r="BA1134" t="s">
        <v>653</v>
      </c>
      <c r="BB1134">
        <v>66223</v>
      </c>
      <c r="BC1134" t="s">
        <v>77</v>
      </c>
    </row>
    <row r="1135" spans="1:55" x14ac:dyDescent="0.25">
      <c r="A1135" t="s">
        <v>7454</v>
      </c>
      <c r="B1135" s="1">
        <v>43440</v>
      </c>
      <c r="C1135" t="s">
        <v>60</v>
      </c>
      <c r="D1135" s="2">
        <v>43407.008819444447</v>
      </c>
      <c r="E1135" t="s">
        <v>130</v>
      </c>
      <c r="F1135" s="1">
        <v>43497</v>
      </c>
      <c r="G1135" s="1">
        <v>43800</v>
      </c>
      <c r="H1135" t="s">
        <v>7455</v>
      </c>
      <c r="J1135" t="s">
        <v>7456</v>
      </c>
      <c r="L1135" t="s">
        <v>7457</v>
      </c>
      <c r="M1135" t="s">
        <v>753</v>
      </c>
      <c r="N1135">
        <v>23005</v>
      </c>
      <c r="O1135" t="s">
        <v>68</v>
      </c>
      <c r="Q1135" t="s">
        <v>7458</v>
      </c>
      <c r="S1135" t="s">
        <v>71</v>
      </c>
      <c r="T1135" t="s">
        <v>836</v>
      </c>
      <c r="U1135" t="s">
        <v>837</v>
      </c>
      <c r="V1135" t="s">
        <v>838</v>
      </c>
      <c r="W1135" t="s">
        <v>753</v>
      </c>
      <c r="X1135" t="s">
        <v>754</v>
      </c>
      <c r="Y1135" t="str">
        <f>"37-3011"</f>
        <v>37-3011</v>
      </c>
      <c r="Z1135" t="s">
        <v>454</v>
      </c>
      <c r="AA1135">
        <v>561730</v>
      </c>
      <c r="AB1135">
        <v>20</v>
      </c>
      <c r="AC1135">
        <v>19</v>
      </c>
      <c r="AD1135" t="s">
        <v>77</v>
      </c>
      <c r="AE1135" t="s">
        <v>78</v>
      </c>
      <c r="AF1135">
        <v>35</v>
      </c>
      <c r="AG1135" s="3">
        <v>0.3125</v>
      </c>
      <c r="AH1135" s="3">
        <v>0.66666666666666663</v>
      </c>
      <c r="AI1135" s="4">
        <v>14.32</v>
      </c>
      <c r="AJ1135">
        <v>21.48</v>
      </c>
      <c r="AL1135" t="s">
        <v>79</v>
      </c>
      <c r="AM1135" t="s">
        <v>80</v>
      </c>
      <c r="AO1135" t="s">
        <v>81</v>
      </c>
      <c r="AR1135" t="s">
        <v>80</v>
      </c>
      <c r="AT1135" t="s">
        <v>80</v>
      </c>
      <c r="AW1135" t="s">
        <v>71</v>
      </c>
      <c r="AX1135">
        <v>3</v>
      </c>
      <c r="AY1135" t="s">
        <v>3829</v>
      </c>
      <c r="AZ1135" t="s">
        <v>1482</v>
      </c>
      <c r="BA1135" t="s">
        <v>753</v>
      </c>
      <c r="BB1135">
        <v>23005</v>
      </c>
      <c r="BC1135" t="s">
        <v>77</v>
      </c>
    </row>
    <row r="1136" spans="1:55" x14ac:dyDescent="0.25">
      <c r="A1136" t="s">
        <v>3246</v>
      </c>
      <c r="B1136" s="1">
        <v>43431</v>
      </c>
      <c r="C1136" t="s">
        <v>60</v>
      </c>
      <c r="D1136" s="2">
        <v>43407.000358796293</v>
      </c>
      <c r="E1136" t="s">
        <v>61</v>
      </c>
      <c r="F1136" s="1">
        <v>43497</v>
      </c>
      <c r="G1136" s="1">
        <v>43799</v>
      </c>
      <c r="H1136" t="s">
        <v>3247</v>
      </c>
      <c r="I1136" t="s">
        <v>3248</v>
      </c>
      <c r="J1136" t="s">
        <v>3249</v>
      </c>
      <c r="L1136" t="s">
        <v>439</v>
      </c>
      <c r="M1136" t="s">
        <v>753</v>
      </c>
      <c r="N1136">
        <v>22152</v>
      </c>
      <c r="O1136" t="s">
        <v>68</v>
      </c>
      <c r="Q1136" t="s">
        <v>3250</v>
      </c>
      <c r="S1136" t="s">
        <v>71</v>
      </c>
      <c r="T1136" t="s">
        <v>793</v>
      </c>
      <c r="U1136" t="s">
        <v>1265</v>
      </c>
      <c r="V1136" t="s">
        <v>184</v>
      </c>
      <c r="W1136" t="s">
        <v>90</v>
      </c>
      <c r="X1136" t="s">
        <v>3251</v>
      </c>
      <c r="Y1136" t="str">
        <f>"53-7062"</f>
        <v>53-7062</v>
      </c>
      <c r="Z1136" t="s">
        <v>186</v>
      </c>
      <c r="AA1136">
        <v>484210</v>
      </c>
      <c r="AB1136">
        <v>24</v>
      </c>
      <c r="AC1136">
        <v>24</v>
      </c>
      <c r="AD1136" t="s">
        <v>77</v>
      </c>
      <c r="AE1136" t="s">
        <v>96</v>
      </c>
      <c r="AF1136">
        <v>40</v>
      </c>
      <c r="AG1136" s="3">
        <v>0.28125</v>
      </c>
      <c r="AH1136" s="3">
        <v>0.83333333333333337</v>
      </c>
      <c r="AI1136" s="4">
        <v>15.03</v>
      </c>
      <c r="AJ1136">
        <v>22.55</v>
      </c>
      <c r="AL1136" t="s">
        <v>79</v>
      </c>
      <c r="AM1136" t="s">
        <v>80</v>
      </c>
      <c r="AO1136" t="s">
        <v>81</v>
      </c>
      <c r="AR1136" t="s">
        <v>80</v>
      </c>
      <c r="AT1136" t="s">
        <v>71</v>
      </c>
      <c r="AU1136">
        <v>1</v>
      </c>
      <c r="AV1136" t="s">
        <v>3252</v>
      </c>
      <c r="AW1136" t="s">
        <v>80</v>
      </c>
      <c r="AY1136" t="s">
        <v>439</v>
      </c>
      <c r="AZ1136" t="s">
        <v>2708</v>
      </c>
      <c r="BA1136" t="s">
        <v>753</v>
      </c>
      <c r="BB1136">
        <v>22152</v>
      </c>
      <c r="BC1136" t="s">
        <v>77</v>
      </c>
    </row>
    <row r="1137" spans="1:55" x14ac:dyDescent="0.25">
      <c r="A1137" t="s">
        <v>6605</v>
      </c>
      <c r="B1137" s="1">
        <v>43438</v>
      </c>
      <c r="C1137" t="s">
        <v>60</v>
      </c>
      <c r="D1137" s="2">
        <v>43407.360208333332</v>
      </c>
      <c r="E1137" t="s">
        <v>61</v>
      </c>
      <c r="F1137" s="1">
        <v>43497</v>
      </c>
      <c r="G1137" s="1">
        <v>43768</v>
      </c>
      <c r="H1137" t="s">
        <v>6606</v>
      </c>
      <c r="I1137" t="s">
        <v>69</v>
      </c>
      <c r="J1137" t="s">
        <v>6607</v>
      </c>
      <c r="K1137" t="s">
        <v>69</v>
      </c>
      <c r="L1137" t="s">
        <v>89</v>
      </c>
      <c r="M1137" t="s">
        <v>90</v>
      </c>
      <c r="N1137" t="s">
        <v>6608</v>
      </c>
      <c r="O1137" t="s">
        <v>68</v>
      </c>
      <c r="P1137" t="s">
        <v>69</v>
      </c>
      <c r="Q1137" t="s">
        <v>6609</v>
      </c>
      <c r="S1137" t="s">
        <v>71</v>
      </c>
      <c r="T1137" t="s">
        <v>207</v>
      </c>
      <c r="U1137" t="s">
        <v>208</v>
      </c>
      <c r="V1137" t="s">
        <v>209</v>
      </c>
      <c r="W1137" t="s">
        <v>90</v>
      </c>
      <c r="X1137" t="s">
        <v>210</v>
      </c>
      <c r="Y1137" t="str">
        <f>"39-3091"</f>
        <v>39-3091</v>
      </c>
      <c r="Z1137" t="s">
        <v>166</v>
      </c>
      <c r="AA1137">
        <v>713990</v>
      </c>
      <c r="AB1137">
        <v>30</v>
      </c>
      <c r="AC1137">
        <v>30</v>
      </c>
      <c r="AD1137" t="s">
        <v>77</v>
      </c>
      <c r="AE1137" t="s">
        <v>78</v>
      </c>
      <c r="AF1137">
        <v>40</v>
      </c>
      <c r="AG1137" s="3">
        <v>0.54166666666666663</v>
      </c>
      <c r="AH1137" s="3">
        <v>0.91666666666666663</v>
      </c>
      <c r="AI1137" s="4">
        <v>366.4</v>
      </c>
      <c r="AL1137" t="s">
        <v>79</v>
      </c>
      <c r="AM1137" t="s">
        <v>80</v>
      </c>
      <c r="AO1137" t="s">
        <v>81</v>
      </c>
      <c r="AR1137" t="s">
        <v>80</v>
      </c>
      <c r="AT1137" t="s">
        <v>80</v>
      </c>
      <c r="AW1137" t="s">
        <v>80</v>
      </c>
      <c r="AY1137" t="s">
        <v>539</v>
      </c>
      <c r="AZ1137" t="s">
        <v>755</v>
      </c>
      <c r="BA1137" t="s">
        <v>90</v>
      </c>
      <c r="BB1137">
        <v>78221</v>
      </c>
      <c r="BC1137" t="s">
        <v>77</v>
      </c>
    </row>
    <row r="1138" spans="1:55" x14ac:dyDescent="0.25">
      <c r="A1138" t="s">
        <v>7906</v>
      </c>
      <c r="B1138" s="1">
        <v>43437</v>
      </c>
      <c r="C1138" t="s">
        <v>60</v>
      </c>
      <c r="D1138" s="2">
        <v>43407.494687500002</v>
      </c>
      <c r="E1138" t="s">
        <v>61</v>
      </c>
      <c r="F1138" s="1">
        <v>43497</v>
      </c>
      <c r="G1138" s="1">
        <v>43708</v>
      </c>
      <c r="H1138" t="s">
        <v>7907</v>
      </c>
      <c r="I1138" t="s">
        <v>7908</v>
      </c>
      <c r="J1138" t="s">
        <v>7909</v>
      </c>
      <c r="K1138" t="s">
        <v>69</v>
      </c>
      <c r="L1138" t="s">
        <v>1764</v>
      </c>
      <c r="M1138" t="s">
        <v>303</v>
      </c>
      <c r="N1138">
        <v>92008</v>
      </c>
      <c r="O1138" t="s">
        <v>68</v>
      </c>
      <c r="Q1138" t="s">
        <v>7910</v>
      </c>
      <c r="S1138" t="s">
        <v>71</v>
      </c>
      <c r="T1138" t="s">
        <v>207</v>
      </c>
      <c r="U1138" t="s">
        <v>208</v>
      </c>
      <c r="V1138" t="s">
        <v>209</v>
      </c>
      <c r="W1138" t="s">
        <v>90</v>
      </c>
      <c r="X1138" t="s">
        <v>307</v>
      </c>
      <c r="Y1138" t="str">
        <f>"35-3022"</f>
        <v>35-3022</v>
      </c>
      <c r="Z1138" t="s">
        <v>307</v>
      </c>
      <c r="AA1138">
        <v>713990</v>
      </c>
      <c r="AB1138">
        <v>6</v>
      </c>
      <c r="AC1138">
        <v>6</v>
      </c>
      <c r="AD1138" t="s">
        <v>77</v>
      </c>
      <c r="AE1138" t="s">
        <v>78</v>
      </c>
      <c r="AF1138">
        <v>40</v>
      </c>
      <c r="AG1138" s="3">
        <v>0.54166666666666663</v>
      </c>
      <c r="AH1138" s="3">
        <v>0.91666666666666663</v>
      </c>
      <c r="AI1138" s="4">
        <v>12.32</v>
      </c>
      <c r="AJ1138">
        <v>0</v>
      </c>
      <c r="AK1138">
        <v>0</v>
      </c>
      <c r="AL1138" t="s">
        <v>79</v>
      </c>
      <c r="AM1138" t="s">
        <v>80</v>
      </c>
      <c r="AO1138" t="s">
        <v>81</v>
      </c>
      <c r="AR1138" t="s">
        <v>80</v>
      </c>
      <c r="AT1138" t="s">
        <v>80</v>
      </c>
      <c r="AW1138" t="s">
        <v>80</v>
      </c>
      <c r="AY1138" t="s">
        <v>7847</v>
      </c>
      <c r="AZ1138" t="s">
        <v>2277</v>
      </c>
      <c r="BA1138" t="s">
        <v>303</v>
      </c>
      <c r="BB1138">
        <v>92008</v>
      </c>
      <c r="BC1138" t="s">
        <v>77</v>
      </c>
    </row>
    <row r="1139" spans="1:55" x14ac:dyDescent="0.25">
      <c r="A1139" t="s">
        <v>7496</v>
      </c>
      <c r="B1139" s="1">
        <v>43453</v>
      </c>
      <c r="C1139" t="s">
        <v>60</v>
      </c>
      <c r="D1139" s="2">
        <v>43407.48196759259</v>
      </c>
      <c r="E1139" t="s">
        <v>61</v>
      </c>
      <c r="F1139" s="1">
        <v>43497</v>
      </c>
      <c r="G1139" s="1">
        <v>43769</v>
      </c>
      <c r="H1139" t="s">
        <v>7497</v>
      </c>
      <c r="J1139" t="s">
        <v>7498</v>
      </c>
      <c r="L1139" t="s">
        <v>7499</v>
      </c>
      <c r="M1139" t="s">
        <v>409</v>
      </c>
      <c r="N1139">
        <v>35124</v>
      </c>
      <c r="O1139" t="s">
        <v>68</v>
      </c>
      <c r="Q1139" t="s">
        <v>7500</v>
      </c>
      <c r="S1139" t="s">
        <v>71</v>
      </c>
      <c r="T1139" t="s">
        <v>411</v>
      </c>
      <c r="U1139" t="s">
        <v>412</v>
      </c>
      <c r="V1139" t="s">
        <v>413</v>
      </c>
      <c r="W1139" t="s">
        <v>90</v>
      </c>
      <c r="X1139" t="s">
        <v>95</v>
      </c>
      <c r="Y1139" t="str">
        <f>"47-2061"</f>
        <v>47-2061</v>
      </c>
      <c r="Z1139" t="s">
        <v>92</v>
      </c>
      <c r="AA1139">
        <v>2373</v>
      </c>
      <c r="AB1139">
        <v>18</v>
      </c>
      <c r="AC1139">
        <v>18</v>
      </c>
      <c r="AD1139" t="s">
        <v>77</v>
      </c>
      <c r="AE1139" t="s">
        <v>96</v>
      </c>
      <c r="AF1139">
        <v>40</v>
      </c>
      <c r="AG1139" s="3">
        <v>0.33333333333333331</v>
      </c>
      <c r="AH1139" s="3">
        <v>0.66666666666666663</v>
      </c>
      <c r="AI1139" s="4">
        <v>15.81</v>
      </c>
      <c r="AJ1139">
        <v>0</v>
      </c>
      <c r="AK1139">
        <v>0</v>
      </c>
      <c r="AL1139" t="s">
        <v>79</v>
      </c>
      <c r="AM1139" t="s">
        <v>80</v>
      </c>
      <c r="AO1139" t="s">
        <v>81</v>
      </c>
      <c r="AP1139" t="s">
        <v>69</v>
      </c>
      <c r="AQ1139" t="s">
        <v>69</v>
      </c>
      <c r="AR1139" t="s">
        <v>80</v>
      </c>
      <c r="AT1139" t="s">
        <v>80</v>
      </c>
      <c r="AW1139" t="s">
        <v>80</v>
      </c>
      <c r="AY1139" t="s">
        <v>7501</v>
      </c>
      <c r="AZ1139" t="s">
        <v>2673</v>
      </c>
      <c r="BA1139" t="s">
        <v>409</v>
      </c>
      <c r="BB1139">
        <v>35124</v>
      </c>
      <c r="BC1139" t="s">
        <v>77</v>
      </c>
    </row>
    <row r="1140" spans="1:55" x14ac:dyDescent="0.25">
      <c r="A1140" t="s">
        <v>8215</v>
      </c>
      <c r="B1140" s="1">
        <v>43438</v>
      </c>
      <c r="C1140" t="s">
        <v>60</v>
      </c>
      <c r="D1140" s="2">
        <v>43407.011331018519</v>
      </c>
      <c r="E1140" t="s">
        <v>61</v>
      </c>
      <c r="F1140" s="1">
        <v>43497</v>
      </c>
      <c r="G1140" s="1">
        <v>43798</v>
      </c>
      <c r="H1140" t="s">
        <v>8216</v>
      </c>
      <c r="J1140" t="s">
        <v>8217</v>
      </c>
      <c r="L1140" t="s">
        <v>8218</v>
      </c>
      <c r="M1140" t="s">
        <v>90</v>
      </c>
      <c r="N1140">
        <v>75686</v>
      </c>
      <c r="O1140" t="s">
        <v>68</v>
      </c>
      <c r="Q1140" t="s">
        <v>8219</v>
      </c>
      <c r="S1140" t="s">
        <v>71</v>
      </c>
      <c r="T1140" t="s">
        <v>816</v>
      </c>
      <c r="U1140" t="s">
        <v>817</v>
      </c>
      <c r="V1140" t="s">
        <v>640</v>
      </c>
      <c r="W1140" t="s">
        <v>90</v>
      </c>
      <c r="X1140" t="s">
        <v>804</v>
      </c>
      <c r="Y1140" t="str">
        <f>"37-3011"</f>
        <v>37-3011</v>
      </c>
      <c r="Z1140" t="s">
        <v>454</v>
      </c>
      <c r="AA1140">
        <v>561730</v>
      </c>
      <c r="AB1140">
        <v>5</v>
      </c>
      <c r="AC1140">
        <v>5</v>
      </c>
      <c r="AD1140" t="s">
        <v>77</v>
      </c>
      <c r="AE1140" t="s">
        <v>96</v>
      </c>
      <c r="AF1140">
        <v>40</v>
      </c>
      <c r="AG1140" s="3">
        <v>0.33333333333333331</v>
      </c>
      <c r="AH1140" s="3">
        <v>0.70833333333333337</v>
      </c>
      <c r="AI1140" s="4">
        <v>13.35</v>
      </c>
      <c r="AJ1140">
        <v>20.03</v>
      </c>
      <c r="AL1140" t="s">
        <v>79</v>
      </c>
      <c r="AM1140" t="s">
        <v>80</v>
      </c>
      <c r="AO1140" t="s">
        <v>81</v>
      </c>
      <c r="AR1140" t="s">
        <v>80</v>
      </c>
      <c r="AT1140" t="s">
        <v>80</v>
      </c>
      <c r="AW1140" t="s">
        <v>80</v>
      </c>
      <c r="AY1140" t="s">
        <v>8218</v>
      </c>
      <c r="AZ1140" t="s">
        <v>8220</v>
      </c>
      <c r="BA1140" t="s">
        <v>90</v>
      </c>
      <c r="BB1140">
        <v>75686</v>
      </c>
      <c r="BC1140" t="s">
        <v>77</v>
      </c>
    </row>
    <row r="1141" spans="1:55" x14ac:dyDescent="0.25">
      <c r="A1141" t="s">
        <v>6642</v>
      </c>
      <c r="B1141" s="1">
        <v>43452</v>
      </c>
      <c r="C1141" t="s">
        <v>60</v>
      </c>
      <c r="D1141" s="2">
        <v>43407.484861111108</v>
      </c>
      <c r="E1141" t="s">
        <v>115</v>
      </c>
      <c r="H1141" t="s">
        <v>6643</v>
      </c>
      <c r="J1141" t="s">
        <v>6644</v>
      </c>
      <c r="L1141" t="s">
        <v>6645</v>
      </c>
      <c r="M1141" t="s">
        <v>409</v>
      </c>
      <c r="N1141">
        <v>35456</v>
      </c>
      <c r="O1141" t="s">
        <v>68</v>
      </c>
      <c r="Q1141" t="s">
        <v>6646</v>
      </c>
      <c r="S1141" t="s">
        <v>71</v>
      </c>
      <c r="T1141" t="s">
        <v>411</v>
      </c>
      <c r="U1141" t="s">
        <v>412</v>
      </c>
      <c r="V1141" t="s">
        <v>413</v>
      </c>
      <c r="W1141" t="s">
        <v>90</v>
      </c>
      <c r="X1141" t="s">
        <v>6647</v>
      </c>
      <c r="Y1141" t="str">
        <f>"47-3016"</f>
        <v>47-3016</v>
      </c>
      <c r="Z1141" t="s">
        <v>1344</v>
      </c>
      <c r="AA1141">
        <v>23816</v>
      </c>
      <c r="AB1141">
        <v>25</v>
      </c>
      <c r="AD1141" t="s">
        <v>77</v>
      </c>
      <c r="AE1141" t="s">
        <v>96</v>
      </c>
      <c r="AF1141">
        <v>40</v>
      </c>
      <c r="AG1141" s="3">
        <v>0.33333333333333331</v>
      </c>
      <c r="AH1141" s="3">
        <v>0.66666666666666663</v>
      </c>
      <c r="AI1141" s="4">
        <v>10.82</v>
      </c>
      <c r="AL1141" t="s">
        <v>79</v>
      </c>
      <c r="AM1141" t="s">
        <v>80</v>
      </c>
      <c r="AO1141" t="s">
        <v>81</v>
      </c>
      <c r="AP1141" t="s">
        <v>69</v>
      </c>
      <c r="AQ1141" t="s">
        <v>69</v>
      </c>
      <c r="AR1141" t="s">
        <v>80</v>
      </c>
      <c r="AT1141" t="s">
        <v>80</v>
      </c>
      <c r="AW1141" t="s">
        <v>80</v>
      </c>
      <c r="AY1141" t="s">
        <v>6648</v>
      </c>
      <c r="AZ1141" t="s">
        <v>3595</v>
      </c>
      <c r="BA1141" t="s">
        <v>409</v>
      </c>
      <c r="BB1141">
        <v>35456</v>
      </c>
      <c r="BC1141" t="s">
        <v>77</v>
      </c>
    </row>
    <row r="1142" spans="1:55" x14ac:dyDescent="0.25">
      <c r="A1142" t="s">
        <v>1266</v>
      </c>
      <c r="B1142" s="1">
        <v>43438</v>
      </c>
      <c r="C1142" t="s">
        <v>60</v>
      </c>
      <c r="D1142" s="2">
        <v>43407.009594907409</v>
      </c>
      <c r="E1142" t="s">
        <v>130</v>
      </c>
      <c r="F1142" s="1">
        <v>43497</v>
      </c>
      <c r="G1142" s="1">
        <v>43800</v>
      </c>
      <c r="H1142" t="s">
        <v>1267</v>
      </c>
      <c r="J1142" t="s">
        <v>1268</v>
      </c>
      <c r="L1142" t="s">
        <v>1203</v>
      </c>
      <c r="M1142" t="s">
        <v>753</v>
      </c>
      <c r="N1142">
        <v>23450</v>
      </c>
      <c r="O1142" t="s">
        <v>68</v>
      </c>
      <c r="Q1142" t="s">
        <v>1269</v>
      </c>
      <c r="S1142" t="s">
        <v>71</v>
      </c>
      <c r="T1142" t="s">
        <v>836</v>
      </c>
      <c r="U1142" t="s">
        <v>837</v>
      </c>
      <c r="V1142" t="s">
        <v>838</v>
      </c>
      <c r="W1142" t="s">
        <v>753</v>
      </c>
      <c r="X1142" t="s">
        <v>754</v>
      </c>
      <c r="Y1142" t="str">
        <f>"37-3011"</f>
        <v>37-3011</v>
      </c>
      <c r="Z1142" t="s">
        <v>454</v>
      </c>
      <c r="AA1142">
        <v>561730</v>
      </c>
      <c r="AB1142">
        <v>23</v>
      </c>
      <c r="AC1142">
        <v>22</v>
      </c>
      <c r="AD1142" t="s">
        <v>77</v>
      </c>
      <c r="AE1142" t="s">
        <v>78</v>
      </c>
      <c r="AF1142">
        <v>35</v>
      </c>
      <c r="AG1142" s="3">
        <v>0.3125</v>
      </c>
      <c r="AH1142" s="3">
        <v>0.72916666666666663</v>
      </c>
      <c r="AI1142" s="4">
        <v>12.46</v>
      </c>
      <c r="AJ1142">
        <v>18.690000000000001</v>
      </c>
      <c r="AL1142" t="s">
        <v>79</v>
      </c>
      <c r="AM1142" t="s">
        <v>80</v>
      </c>
      <c r="AO1142" t="s">
        <v>81</v>
      </c>
      <c r="AR1142" t="s">
        <v>80</v>
      </c>
      <c r="AT1142" t="s">
        <v>80</v>
      </c>
      <c r="AW1142" t="s">
        <v>71</v>
      </c>
      <c r="AX1142">
        <v>3</v>
      </c>
      <c r="AY1142" t="s">
        <v>1203</v>
      </c>
      <c r="AZ1142" t="s">
        <v>1205</v>
      </c>
      <c r="BA1142" t="s">
        <v>753</v>
      </c>
      <c r="BB1142">
        <v>23450</v>
      </c>
      <c r="BC1142" t="s">
        <v>77</v>
      </c>
    </row>
    <row r="1143" spans="1:55" x14ac:dyDescent="0.25">
      <c r="A1143" t="s">
        <v>3676</v>
      </c>
      <c r="B1143" s="1">
        <v>43438</v>
      </c>
      <c r="C1143" t="s">
        <v>60</v>
      </c>
      <c r="D1143" s="2">
        <v>43407.001331018517</v>
      </c>
      <c r="E1143" t="s">
        <v>61</v>
      </c>
      <c r="F1143" s="1">
        <v>43497</v>
      </c>
      <c r="G1143" s="1">
        <v>43800</v>
      </c>
      <c r="H1143" t="s">
        <v>3677</v>
      </c>
      <c r="J1143" t="s">
        <v>3678</v>
      </c>
      <c r="L1143" t="s">
        <v>3679</v>
      </c>
      <c r="M1143" t="s">
        <v>879</v>
      </c>
      <c r="N1143">
        <v>63005</v>
      </c>
      <c r="O1143" t="s">
        <v>68</v>
      </c>
      <c r="Q1143" t="s">
        <v>3680</v>
      </c>
      <c r="S1143" t="s">
        <v>71</v>
      </c>
      <c r="T1143" t="s">
        <v>823</v>
      </c>
      <c r="U1143" t="s">
        <v>3681</v>
      </c>
      <c r="V1143" t="s">
        <v>220</v>
      </c>
      <c r="W1143" t="s">
        <v>90</v>
      </c>
      <c r="X1143" t="s">
        <v>754</v>
      </c>
      <c r="Y1143" t="str">
        <f>"37-3011"</f>
        <v>37-3011</v>
      </c>
      <c r="Z1143" t="s">
        <v>454</v>
      </c>
      <c r="AA1143">
        <v>561730</v>
      </c>
      <c r="AB1143">
        <v>35</v>
      </c>
      <c r="AC1143">
        <v>35</v>
      </c>
      <c r="AD1143" t="s">
        <v>77</v>
      </c>
      <c r="AE1143" t="s">
        <v>78</v>
      </c>
      <c r="AF1143">
        <v>40</v>
      </c>
      <c r="AG1143" s="3">
        <v>0.33333333333333331</v>
      </c>
      <c r="AH1143" s="3">
        <v>0.70833333333333337</v>
      </c>
      <c r="AI1143" s="4">
        <v>14.52</v>
      </c>
      <c r="AJ1143">
        <v>21.78</v>
      </c>
      <c r="AL1143" t="s">
        <v>79</v>
      </c>
      <c r="AM1143" t="s">
        <v>80</v>
      </c>
      <c r="AO1143" t="s">
        <v>81</v>
      </c>
      <c r="AR1143" t="s">
        <v>80</v>
      </c>
      <c r="AT1143" t="s">
        <v>80</v>
      </c>
      <c r="AW1143" t="s">
        <v>80</v>
      </c>
      <c r="AY1143" t="s">
        <v>3679</v>
      </c>
      <c r="AZ1143" t="s">
        <v>882</v>
      </c>
      <c r="BA1143" t="s">
        <v>879</v>
      </c>
      <c r="BB1143">
        <v>63005</v>
      </c>
      <c r="BC1143" t="s">
        <v>77</v>
      </c>
    </row>
    <row r="1144" spans="1:55" x14ac:dyDescent="0.25">
      <c r="A1144" t="s">
        <v>4377</v>
      </c>
      <c r="B1144" s="1">
        <v>43434</v>
      </c>
      <c r="C1144" t="s">
        <v>60</v>
      </c>
      <c r="D1144" s="2">
        <v>43407.012615740743</v>
      </c>
      <c r="E1144" t="s">
        <v>85</v>
      </c>
      <c r="H1144" t="s">
        <v>4378</v>
      </c>
      <c r="J1144" t="s">
        <v>4379</v>
      </c>
      <c r="L1144" t="s">
        <v>3391</v>
      </c>
      <c r="M1144" t="s">
        <v>90</v>
      </c>
      <c r="N1144">
        <v>78006</v>
      </c>
      <c r="O1144" t="s">
        <v>68</v>
      </c>
      <c r="Q1144" t="s">
        <v>4380</v>
      </c>
      <c r="S1144" t="s">
        <v>71</v>
      </c>
      <c r="T1144" t="s">
        <v>1251</v>
      </c>
      <c r="U1144" t="s">
        <v>817</v>
      </c>
      <c r="V1144" t="s">
        <v>640</v>
      </c>
      <c r="W1144" t="s">
        <v>90</v>
      </c>
      <c r="X1144" t="s">
        <v>666</v>
      </c>
      <c r="Y1144" t="str">
        <f>"37-3011"</f>
        <v>37-3011</v>
      </c>
      <c r="Z1144" t="s">
        <v>454</v>
      </c>
      <c r="AA1144">
        <v>561730</v>
      </c>
      <c r="AB1144">
        <v>10</v>
      </c>
      <c r="AD1144" t="s">
        <v>77</v>
      </c>
      <c r="AE1144" t="s">
        <v>96</v>
      </c>
      <c r="AF1144">
        <v>40</v>
      </c>
      <c r="AG1144" s="3">
        <v>0.33333333333333331</v>
      </c>
      <c r="AH1144" s="3">
        <v>0.70833333333333337</v>
      </c>
      <c r="AI1144" s="4">
        <v>13.02</v>
      </c>
      <c r="AJ1144">
        <v>19.53</v>
      </c>
      <c r="AL1144" t="s">
        <v>79</v>
      </c>
      <c r="AM1144" t="s">
        <v>80</v>
      </c>
      <c r="AO1144" t="s">
        <v>81</v>
      </c>
      <c r="AR1144" t="s">
        <v>80</v>
      </c>
      <c r="AT1144" t="s">
        <v>80</v>
      </c>
      <c r="AW1144" t="s">
        <v>71</v>
      </c>
      <c r="AX1144">
        <v>3</v>
      </c>
      <c r="AY1144" t="s">
        <v>3391</v>
      </c>
      <c r="AZ1144" t="s">
        <v>4381</v>
      </c>
      <c r="BA1144" t="s">
        <v>90</v>
      </c>
      <c r="BB1144">
        <v>78006</v>
      </c>
      <c r="BC1144" t="s">
        <v>77</v>
      </c>
    </row>
    <row r="1145" spans="1:55" x14ac:dyDescent="0.25">
      <c r="A1145" t="s">
        <v>7143</v>
      </c>
      <c r="B1145" s="1">
        <v>43433</v>
      </c>
      <c r="C1145" t="s">
        <v>60</v>
      </c>
      <c r="D1145" s="2">
        <v>43407.009097222224</v>
      </c>
      <c r="E1145" t="s">
        <v>61</v>
      </c>
      <c r="F1145" s="1">
        <v>43497</v>
      </c>
      <c r="G1145" s="1">
        <v>43799</v>
      </c>
      <c r="H1145" t="s">
        <v>2243</v>
      </c>
      <c r="J1145" t="s">
        <v>7144</v>
      </c>
      <c r="L1145" t="s">
        <v>7145</v>
      </c>
      <c r="M1145" t="s">
        <v>152</v>
      </c>
      <c r="N1145">
        <v>21221</v>
      </c>
      <c r="O1145" t="s">
        <v>68</v>
      </c>
      <c r="Q1145" t="s">
        <v>7146</v>
      </c>
      <c r="S1145" t="s">
        <v>71</v>
      </c>
      <c r="T1145" t="s">
        <v>761</v>
      </c>
      <c r="U1145" t="s">
        <v>762</v>
      </c>
      <c r="V1145" t="s">
        <v>216</v>
      </c>
      <c r="W1145" t="s">
        <v>90</v>
      </c>
      <c r="X1145" t="s">
        <v>754</v>
      </c>
      <c r="Y1145" t="str">
        <f>"37-3011"</f>
        <v>37-3011</v>
      </c>
      <c r="Z1145" t="s">
        <v>454</v>
      </c>
      <c r="AA1145">
        <v>561730</v>
      </c>
      <c r="AB1145">
        <v>15</v>
      </c>
      <c r="AC1145">
        <v>15</v>
      </c>
      <c r="AD1145" t="s">
        <v>77</v>
      </c>
      <c r="AE1145" t="s">
        <v>96</v>
      </c>
      <c r="AF1145">
        <v>40</v>
      </c>
      <c r="AG1145" s="3">
        <v>0.27083333333333331</v>
      </c>
      <c r="AH1145" s="3">
        <v>0.64583333333333337</v>
      </c>
      <c r="AI1145" s="4">
        <v>14.64</v>
      </c>
      <c r="AJ1145">
        <v>21.96</v>
      </c>
      <c r="AL1145" t="s">
        <v>79</v>
      </c>
      <c r="AM1145" t="s">
        <v>80</v>
      </c>
      <c r="AO1145" t="s">
        <v>81</v>
      </c>
      <c r="AR1145" t="s">
        <v>80</v>
      </c>
      <c r="AT1145" t="s">
        <v>80</v>
      </c>
      <c r="AW1145" t="s">
        <v>80</v>
      </c>
      <c r="AY1145" t="s">
        <v>7145</v>
      </c>
      <c r="AZ1145" t="s">
        <v>2740</v>
      </c>
      <c r="BA1145" t="s">
        <v>152</v>
      </c>
      <c r="BB1145">
        <v>21221</v>
      </c>
      <c r="BC1145" t="s">
        <v>77</v>
      </c>
    </row>
    <row r="1146" spans="1:55" x14ac:dyDescent="0.25">
      <c r="A1146" t="s">
        <v>2224</v>
      </c>
      <c r="B1146" s="1">
        <v>43430</v>
      </c>
      <c r="C1146" t="s">
        <v>60</v>
      </c>
      <c r="D1146" s="2">
        <v>43407.037777777776</v>
      </c>
      <c r="E1146" t="s">
        <v>61</v>
      </c>
      <c r="F1146" s="1">
        <v>43497</v>
      </c>
      <c r="G1146" s="1">
        <v>43800</v>
      </c>
      <c r="H1146" t="s">
        <v>2225</v>
      </c>
      <c r="J1146" t="s">
        <v>2226</v>
      </c>
      <c r="L1146" t="s">
        <v>2227</v>
      </c>
      <c r="M1146" t="s">
        <v>99</v>
      </c>
      <c r="N1146">
        <v>71203</v>
      </c>
      <c r="O1146" t="s">
        <v>68</v>
      </c>
      <c r="Q1146" t="s">
        <v>2228</v>
      </c>
      <c r="S1146" t="s">
        <v>71</v>
      </c>
      <c r="T1146" t="s">
        <v>1968</v>
      </c>
      <c r="U1146" t="s">
        <v>1969</v>
      </c>
      <c r="V1146" t="s">
        <v>1970</v>
      </c>
      <c r="W1146" t="s">
        <v>99</v>
      </c>
      <c r="X1146" t="s">
        <v>2173</v>
      </c>
      <c r="Y1146" t="str">
        <f>"37-3011"</f>
        <v>37-3011</v>
      </c>
      <c r="Z1146" t="s">
        <v>454</v>
      </c>
      <c r="AA1146">
        <v>561730</v>
      </c>
      <c r="AB1146">
        <v>3</v>
      </c>
      <c r="AC1146">
        <v>3</v>
      </c>
      <c r="AD1146" t="s">
        <v>77</v>
      </c>
      <c r="AE1146" t="s">
        <v>96</v>
      </c>
      <c r="AF1146">
        <v>35</v>
      </c>
      <c r="AG1146" s="3">
        <v>0.27083333333333331</v>
      </c>
      <c r="AH1146" s="3">
        <v>0.625</v>
      </c>
      <c r="AI1146" s="4">
        <v>10.89</v>
      </c>
      <c r="AJ1146">
        <v>16.34</v>
      </c>
      <c r="AL1146" t="s">
        <v>79</v>
      </c>
      <c r="AM1146" t="s">
        <v>80</v>
      </c>
      <c r="AO1146" t="s">
        <v>81</v>
      </c>
      <c r="AR1146" t="s">
        <v>80</v>
      </c>
      <c r="AT1146" t="s">
        <v>80</v>
      </c>
      <c r="AW1146" t="s">
        <v>71</v>
      </c>
      <c r="AX1146">
        <v>3</v>
      </c>
      <c r="AY1146" t="s">
        <v>2227</v>
      </c>
      <c r="AZ1146" t="s">
        <v>2229</v>
      </c>
      <c r="BA1146" t="s">
        <v>99</v>
      </c>
      <c r="BB1146">
        <v>71203</v>
      </c>
      <c r="BC1146" t="s">
        <v>77</v>
      </c>
    </row>
    <row r="1147" spans="1:55" x14ac:dyDescent="0.25">
      <c r="A1147" t="s">
        <v>831</v>
      </c>
      <c r="B1147" s="1">
        <v>43434</v>
      </c>
      <c r="C1147" t="s">
        <v>60</v>
      </c>
      <c r="D1147" s="2">
        <v>43407.010312500002</v>
      </c>
      <c r="E1147" t="s">
        <v>61</v>
      </c>
      <c r="F1147" s="1">
        <v>43497</v>
      </c>
      <c r="G1147" s="1">
        <v>43800</v>
      </c>
      <c r="H1147" t="s">
        <v>832</v>
      </c>
      <c r="J1147" t="s">
        <v>833</v>
      </c>
      <c r="L1147" t="s">
        <v>834</v>
      </c>
      <c r="M1147" t="s">
        <v>152</v>
      </c>
      <c r="N1147">
        <v>21111</v>
      </c>
      <c r="O1147" t="s">
        <v>68</v>
      </c>
      <c r="Q1147" t="s">
        <v>835</v>
      </c>
      <c r="S1147" t="s">
        <v>71</v>
      </c>
      <c r="T1147" t="s">
        <v>836</v>
      </c>
      <c r="U1147" t="s">
        <v>837</v>
      </c>
      <c r="V1147" t="s">
        <v>838</v>
      </c>
      <c r="W1147" t="s">
        <v>753</v>
      </c>
      <c r="X1147" t="s">
        <v>839</v>
      </c>
      <c r="Y1147" t="str">
        <f>"53-7062"</f>
        <v>53-7062</v>
      </c>
      <c r="Z1147" t="s">
        <v>186</v>
      </c>
      <c r="AA1147">
        <v>561730</v>
      </c>
      <c r="AB1147">
        <v>12</v>
      </c>
      <c r="AC1147">
        <v>12</v>
      </c>
      <c r="AD1147" t="s">
        <v>77</v>
      </c>
      <c r="AE1147" t="s">
        <v>78</v>
      </c>
      <c r="AF1147">
        <v>35</v>
      </c>
      <c r="AG1147" s="3">
        <v>0.3125</v>
      </c>
      <c r="AH1147" s="3">
        <v>0.66666666666666663</v>
      </c>
      <c r="AI1147" s="4">
        <v>15.33</v>
      </c>
      <c r="AK1147">
        <v>23</v>
      </c>
      <c r="AL1147" t="s">
        <v>79</v>
      </c>
      <c r="AM1147" t="s">
        <v>80</v>
      </c>
      <c r="AO1147" t="s">
        <v>81</v>
      </c>
      <c r="AR1147" t="s">
        <v>80</v>
      </c>
      <c r="AT1147" t="s">
        <v>80</v>
      </c>
      <c r="AW1147" t="s">
        <v>71</v>
      </c>
      <c r="AX1147">
        <v>3</v>
      </c>
      <c r="AY1147" t="s">
        <v>834</v>
      </c>
      <c r="AZ1147" t="s">
        <v>840</v>
      </c>
      <c r="BA1147" t="s">
        <v>152</v>
      </c>
      <c r="BB1147">
        <v>21111</v>
      </c>
      <c r="BC1147" t="s">
        <v>83</v>
      </c>
    </row>
    <row r="1148" spans="1:55" x14ac:dyDescent="0.25">
      <c r="A1148" t="s">
        <v>7220</v>
      </c>
      <c r="B1148" s="1">
        <v>43430</v>
      </c>
      <c r="C1148" t="s">
        <v>60</v>
      </c>
      <c r="D1148" s="2">
        <v>43407.052800925929</v>
      </c>
      <c r="E1148" t="s">
        <v>757</v>
      </c>
      <c r="F1148" s="1">
        <v>43497</v>
      </c>
      <c r="G1148" s="1">
        <v>43769</v>
      </c>
      <c r="H1148" t="s">
        <v>7221</v>
      </c>
      <c r="J1148" t="s">
        <v>7222</v>
      </c>
      <c r="L1148" t="s">
        <v>7223</v>
      </c>
      <c r="M1148" t="s">
        <v>99</v>
      </c>
      <c r="N1148">
        <v>70759</v>
      </c>
      <c r="O1148" t="s">
        <v>68</v>
      </c>
      <c r="Q1148" t="s">
        <v>7224</v>
      </c>
      <c r="S1148" t="s">
        <v>71</v>
      </c>
      <c r="T1148" t="s">
        <v>1968</v>
      </c>
      <c r="U1148" t="s">
        <v>1969</v>
      </c>
      <c r="V1148" t="s">
        <v>1970</v>
      </c>
      <c r="W1148" t="s">
        <v>99</v>
      </c>
      <c r="X1148" t="s">
        <v>2701</v>
      </c>
      <c r="Y1148" t="str">
        <f>"37-3011"</f>
        <v>37-3011</v>
      </c>
      <c r="Z1148" t="s">
        <v>454</v>
      </c>
      <c r="AA1148">
        <v>561730</v>
      </c>
      <c r="AB1148">
        <v>5</v>
      </c>
      <c r="AC1148">
        <v>5</v>
      </c>
      <c r="AD1148" t="s">
        <v>77</v>
      </c>
      <c r="AE1148" t="s">
        <v>96</v>
      </c>
      <c r="AF1148">
        <v>35</v>
      </c>
      <c r="AG1148" s="3">
        <v>0.27083333333333331</v>
      </c>
      <c r="AH1148" s="3">
        <v>0.625</v>
      </c>
      <c r="AI1148" s="4">
        <v>13.42</v>
      </c>
      <c r="AJ1148">
        <v>20.13</v>
      </c>
      <c r="AL1148" t="s">
        <v>79</v>
      </c>
      <c r="AM1148" t="s">
        <v>80</v>
      </c>
      <c r="AO1148" t="s">
        <v>81</v>
      </c>
      <c r="AR1148" t="s">
        <v>80</v>
      </c>
      <c r="AT1148" t="s">
        <v>80</v>
      </c>
      <c r="AW1148" t="s">
        <v>80</v>
      </c>
      <c r="AY1148" t="s">
        <v>7223</v>
      </c>
      <c r="AZ1148" t="s">
        <v>7225</v>
      </c>
      <c r="BA1148" t="s">
        <v>99</v>
      </c>
      <c r="BB1148">
        <v>70759</v>
      </c>
      <c r="BC1148" t="s">
        <v>77</v>
      </c>
    </row>
    <row r="1149" spans="1:55" x14ac:dyDescent="0.25">
      <c r="A1149" t="s">
        <v>4425</v>
      </c>
      <c r="B1149" s="1">
        <v>43433</v>
      </c>
      <c r="C1149" t="s">
        <v>60</v>
      </c>
      <c r="D1149" s="2">
        <v>43407.370729166665</v>
      </c>
      <c r="E1149" t="s">
        <v>61</v>
      </c>
      <c r="F1149" s="1">
        <v>43497</v>
      </c>
      <c r="G1149" s="1">
        <v>43799</v>
      </c>
      <c r="H1149" t="s">
        <v>4426</v>
      </c>
      <c r="I1149" t="s">
        <v>4427</v>
      </c>
      <c r="J1149" t="s">
        <v>4428</v>
      </c>
      <c r="L1149" t="s">
        <v>4429</v>
      </c>
      <c r="M1149" t="s">
        <v>180</v>
      </c>
      <c r="N1149">
        <v>19335</v>
      </c>
      <c r="O1149" t="s">
        <v>68</v>
      </c>
      <c r="Q1149" t="s">
        <v>4430</v>
      </c>
      <c r="S1149" t="s">
        <v>71</v>
      </c>
      <c r="T1149" t="s">
        <v>2356</v>
      </c>
      <c r="U1149" t="s">
        <v>2138</v>
      </c>
      <c r="V1149" t="s">
        <v>2139</v>
      </c>
      <c r="W1149" t="s">
        <v>180</v>
      </c>
      <c r="X1149" t="s">
        <v>754</v>
      </c>
      <c r="Y1149" t="str">
        <f>"37-3011"</f>
        <v>37-3011</v>
      </c>
      <c r="Z1149" t="s">
        <v>454</v>
      </c>
      <c r="AA1149">
        <v>561730</v>
      </c>
      <c r="AB1149">
        <v>9</v>
      </c>
      <c r="AC1149">
        <v>9</v>
      </c>
      <c r="AD1149" t="s">
        <v>77</v>
      </c>
      <c r="AE1149" t="s">
        <v>78</v>
      </c>
      <c r="AF1149">
        <v>40</v>
      </c>
      <c r="AG1149" s="3">
        <v>0.29166666666666669</v>
      </c>
      <c r="AH1149" s="3">
        <v>0.64583333333333337</v>
      </c>
      <c r="AI1149" s="4">
        <v>15.35</v>
      </c>
      <c r="AJ1149">
        <v>23.03</v>
      </c>
      <c r="AK1149">
        <v>23.03</v>
      </c>
      <c r="AL1149" t="s">
        <v>79</v>
      </c>
      <c r="AM1149" t="s">
        <v>80</v>
      </c>
      <c r="AO1149" t="s">
        <v>81</v>
      </c>
      <c r="AR1149" t="s">
        <v>80</v>
      </c>
      <c r="AT1149" t="s">
        <v>80</v>
      </c>
      <c r="AW1149" t="s">
        <v>80</v>
      </c>
      <c r="AY1149" t="s">
        <v>4431</v>
      </c>
      <c r="AZ1149" t="s">
        <v>809</v>
      </c>
      <c r="BA1149" t="s">
        <v>180</v>
      </c>
      <c r="BB1149">
        <v>19343</v>
      </c>
      <c r="BC1149" t="s">
        <v>77</v>
      </c>
    </row>
    <row r="1150" spans="1:55" x14ac:dyDescent="0.25">
      <c r="A1150" t="s">
        <v>4471</v>
      </c>
      <c r="B1150" s="1">
        <v>43437</v>
      </c>
      <c r="C1150" t="s">
        <v>60</v>
      </c>
      <c r="D1150" s="2">
        <v>43407.013622685183</v>
      </c>
      <c r="E1150" t="s">
        <v>61</v>
      </c>
      <c r="F1150" s="1">
        <v>43497</v>
      </c>
      <c r="G1150" s="1">
        <v>43799</v>
      </c>
      <c r="H1150" t="s">
        <v>4472</v>
      </c>
      <c r="J1150" t="s">
        <v>4473</v>
      </c>
      <c r="L1150" t="s">
        <v>3081</v>
      </c>
      <c r="M1150" t="s">
        <v>90</v>
      </c>
      <c r="N1150">
        <v>75074</v>
      </c>
      <c r="O1150" t="s">
        <v>68</v>
      </c>
      <c r="Q1150" t="s">
        <v>4474</v>
      </c>
      <c r="S1150" t="s">
        <v>71</v>
      </c>
      <c r="T1150" t="s">
        <v>823</v>
      </c>
      <c r="U1150" t="s">
        <v>3681</v>
      </c>
      <c r="V1150" t="s">
        <v>220</v>
      </c>
      <c r="W1150" t="s">
        <v>90</v>
      </c>
      <c r="X1150" t="s">
        <v>754</v>
      </c>
      <c r="Y1150" t="str">
        <f>"37-3011"</f>
        <v>37-3011</v>
      </c>
      <c r="Z1150" t="s">
        <v>454</v>
      </c>
      <c r="AA1150">
        <v>561730</v>
      </c>
      <c r="AB1150">
        <v>100</v>
      </c>
      <c r="AC1150">
        <v>100</v>
      </c>
      <c r="AD1150" t="s">
        <v>77</v>
      </c>
      <c r="AE1150" t="s">
        <v>96</v>
      </c>
      <c r="AF1150">
        <v>40</v>
      </c>
      <c r="AG1150" s="3">
        <v>0.29166666666666669</v>
      </c>
      <c r="AH1150" s="3">
        <v>0.66666666666666663</v>
      </c>
      <c r="AI1150" s="4">
        <v>13.94</v>
      </c>
      <c r="AJ1150">
        <v>20.91</v>
      </c>
      <c r="AL1150" t="s">
        <v>79</v>
      </c>
      <c r="AM1150" t="s">
        <v>80</v>
      </c>
      <c r="AO1150" t="s">
        <v>81</v>
      </c>
      <c r="AR1150" t="s">
        <v>80</v>
      </c>
      <c r="AT1150" t="s">
        <v>80</v>
      </c>
      <c r="AW1150" t="s">
        <v>80</v>
      </c>
      <c r="AY1150" t="s">
        <v>3081</v>
      </c>
      <c r="AZ1150" t="s">
        <v>1177</v>
      </c>
      <c r="BA1150" t="s">
        <v>90</v>
      </c>
      <c r="BB1150">
        <v>75074</v>
      </c>
      <c r="BC1150" t="s">
        <v>77</v>
      </c>
    </row>
    <row r="1151" spans="1:55" x14ac:dyDescent="0.25">
      <c r="A1151" t="s">
        <v>4512</v>
      </c>
      <c r="B1151" s="1">
        <v>43437</v>
      </c>
      <c r="C1151" t="s">
        <v>60</v>
      </c>
      <c r="D1151" s="2">
        <v>43407.211736111109</v>
      </c>
      <c r="E1151" t="s">
        <v>61</v>
      </c>
      <c r="F1151" s="1">
        <v>43497</v>
      </c>
      <c r="G1151" s="1">
        <v>43799</v>
      </c>
      <c r="H1151" t="s">
        <v>3888</v>
      </c>
      <c r="J1151" t="s">
        <v>3889</v>
      </c>
      <c r="K1151" t="s">
        <v>708</v>
      </c>
      <c r="L1151" t="s">
        <v>319</v>
      </c>
      <c r="M1151" t="s">
        <v>261</v>
      </c>
      <c r="N1151">
        <v>85024</v>
      </c>
      <c r="O1151" t="s">
        <v>68</v>
      </c>
      <c r="Q1151" t="s">
        <v>709</v>
      </c>
      <c r="S1151" t="s">
        <v>71</v>
      </c>
      <c r="T1151" t="s">
        <v>2110</v>
      </c>
      <c r="U1151" t="s">
        <v>2430</v>
      </c>
      <c r="V1151" t="s">
        <v>313</v>
      </c>
      <c r="W1151" t="s">
        <v>261</v>
      </c>
      <c r="X1151" t="s">
        <v>713</v>
      </c>
      <c r="Y1151" t="str">
        <f>"45-2092"</f>
        <v>45-2092</v>
      </c>
      <c r="Z1151" t="s">
        <v>714</v>
      </c>
      <c r="AA1151">
        <v>424930</v>
      </c>
      <c r="AB1151">
        <v>70</v>
      </c>
      <c r="AC1151">
        <v>70</v>
      </c>
      <c r="AD1151" t="s">
        <v>77</v>
      </c>
      <c r="AE1151" t="s">
        <v>96</v>
      </c>
      <c r="AF1151">
        <v>40</v>
      </c>
      <c r="AG1151" s="3">
        <v>0.25</v>
      </c>
      <c r="AH1151" s="3">
        <v>0.60416666666666663</v>
      </c>
      <c r="AI1151" s="4">
        <v>12.96</v>
      </c>
      <c r="AJ1151">
        <v>19.440000000000001</v>
      </c>
      <c r="AK1151">
        <v>19.440000000000001</v>
      </c>
      <c r="AL1151" t="s">
        <v>79</v>
      </c>
      <c r="AM1151" t="s">
        <v>80</v>
      </c>
      <c r="AO1151" t="s">
        <v>81</v>
      </c>
      <c r="AP1151" t="s">
        <v>69</v>
      </c>
      <c r="AQ1151" t="s">
        <v>81</v>
      </c>
      <c r="AR1151" t="s">
        <v>80</v>
      </c>
      <c r="AT1151" t="s">
        <v>80</v>
      </c>
      <c r="AW1151" t="s">
        <v>80</v>
      </c>
      <c r="AY1151" t="s">
        <v>2275</v>
      </c>
      <c r="AZ1151" t="s">
        <v>4513</v>
      </c>
      <c r="BA1151" t="s">
        <v>303</v>
      </c>
      <c r="BB1151">
        <v>92026</v>
      </c>
      <c r="BC1151" t="s">
        <v>77</v>
      </c>
    </row>
    <row r="1152" spans="1:55" x14ac:dyDescent="0.25">
      <c r="A1152" t="s">
        <v>2799</v>
      </c>
      <c r="B1152" s="1">
        <v>43465</v>
      </c>
      <c r="C1152" t="s">
        <v>60</v>
      </c>
      <c r="D1152" s="2">
        <v>43407.590601851851</v>
      </c>
      <c r="E1152" t="s">
        <v>61</v>
      </c>
      <c r="F1152" s="1">
        <v>43497</v>
      </c>
      <c r="G1152" s="1">
        <v>43799</v>
      </c>
      <c r="H1152" t="s">
        <v>2800</v>
      </c>
      <c r="J1152" t="s">
        <v>2801</v>
      </c>
      <c r="L1152" t="s">
        <v>2335</v>
      </c>
      <c r="M1152" t="s">
        <v>261</v>
      </c>
      <c r="N1152">
        <v>85301</v>
      </c>
      <c r="O1152" t="s">
        <v>68</v>
      </c>
      <c r="Q1152" t="s">
        <v>2802</v>
      </c>
      <c r="S1152" t="s">
        <v>71</v>
      </c>
      <c r="T1152" t="s">
        <v>710</v>
      </c>
      <c r="U1152" t="s">
        <v>711</v>
      </c>
      <c r="V1152" t="s">
        <v>319</v>
      </c>
      <c r="W1152" t="s">
        <v>261</v>
      </c>
      <c r="X1152" t="s">
        <v>1962</v>
      </c>
      <c r="Y1152" t="str">
        <f>"47-2061"</f>
        <v>47-2061</v>
      </c>
      <c r="Z1152" t="s">
        <v>92</v>
      </c>
      <c r="AA1152">
        <v>561730</v>
      </c>
      <c r="AB1152">
        <v>30</v>
      </c>
      <c r="AC1152">
        <v>30</v>
      </c>
      <c r="AD1152" t="s">
        <v>77</v>
      </c>
      <c r="AE1152" t="s">
        <v>96</v>
      </c>
      <c r="AF1152">
        <v>40</v>
      </c>
      <c r="AG1152" s="3">
        <v>0.27083333333333331</v>
      </c>
      <c r="AH1152" s="3">
        <v>0.60416666666666663</v>
      </c>
      <c r="AI1152" s="4">
        <v>16.39</v>
      </c>
      <c r="AJ1152">
        <v>24.59</v>
      </c>
      <c r="AK1152">
        <v>24.59</v>
      </c>
      <c r="AL1152" t="s">
        <v>79</v>
      </c>
      <c r="AM1152" t="s">
        <v>80</v>
      </c>
      <c r="AO1152" t="s">
        <v>81</v>
      </c>
      <c r="AP1152" t="s">
        <v>69</v>
      </c>
      <c r="AQ1152" t="s">
        <v>81</v>
      </c>
      <c r="AR1152" t="s">
        <v>80</v>
      </c>
      <c r="AT1152" t="s">
        <v>80</v>
      </c>
      <c r="AW1152" t="s">
        <v>80</v>
      </c>
      <c r="AY1152" t="s">
        <v>2335</v>
      </c>
      <c r="AZ1152" t="s">
        <v>269</v>
      </c>
      <c r="BA1152" t="s">
        <v>261</v>
      </c>
      <c r="BB1152">
        <v>85301</v>
      </c>
      <c r="BC1152" t="s">
        <v>77</v>
      </c>
    </row>
    <row r="1153" spans="1:55" x14ac:dyDescent="0.25">
      <c r="A1153" t="s">
        <v>7482</v>
      </c>
      <c r="B1153" s="1">
        <v>43444</v>
      </c>
      <c r="C1153" t="s">
        <v>60</v>
      </c>
      <c r="D1153" s="2">
        <v>43407.348506944443</v>
      </c>
      <c r="E1153" t="s">
        <v>61</v>
      </c>
      <c r="F1153" s="1">
        <v>43497</v>
      </c>
      <c r="G1153" s="1">
        <v>43799</v>
      </c>
      <c r="H1153" t="s">
        <v>7483</v>
      </c>
      <c r="J1153" t="s">
        <v>7484</v>
      </c>
      <c r="L1153" t="s">
        <v>809</v>
      </c>
      <c r="M1153" t="s">
        <v>180</v>
      </c>
      <c r="N1153">
        <v>19013</v>
      </c>
      <c r="O1153" t="s">
        <v>68</v>
      </c>
      <c r="Q1153" t="s">
        <v>7485</v>
      </c>
      <c r="S1153" t="s">
        <v>71</v>
      </c>
      <c r="T1153" t="s">
        <v>2526</v>
      </c>
      <c r="U1153" t="s">
        <v>2138</v>
      </c>
      <c r="V1153" t="s">
        <v>2139</v>
      </c>
      <c r="W1153" t="s">
        <v>180</v>
      </c>
      <c r="X1153" t="s">
        <v>754</v>
      </c>
      <c r="Y1153" t="str">
        <f>"37-3011"</f>
        <v>37-3011</v>
      </c>
      <c r="Z1153" t="s">
        <v>454</v>
      </c>
      <c r="AA1153">
        <v>561730</v>
      </c>
      <c r="AB1153">
        <v>9</v>
      </c>
      <c r="AC1153">
        <v>9</v>
      </c>
      <c r="AD1153" t="s">
        <v>77</v>
      </c>
      <c r="AE1153" t="s">
        <v>78</v>
      </c>
      <c r="AF1153">
        <v>40</v>
      </c>
      <c r="AG1153" s="3">
        <v>0.29166666666666669</v>
      </c>
      <c r="AH1153" s="3">
        <v>0.66666666666666663</v>
      </c>
      <c r="AI1153" s="4">
        <v>15.73</v>
      </c>
      <c r="AJ1153">
        <v>23.6</v>
      </c>
      <c r="AK1153">
        <v>23.6</v>
      </c>
      <c r="AL1153" t="s">
        <v>79</v>
      </c>
      <c r="AM1153" t="s">
        <v>80</v>
      </c>
      <c r="AO1153" t="s">
        <v>81</v>
      </c>
      <c r="AR1153" t="s">
        <v>80</v>
      </c>
      <c r="AT1153" t="s">
        <v>80</v>
      </c>
      <c r="AW1153" t="s">
        <v>80</v>
      </c>
      <c r="AY1153" t="s">
        <v>809</v>
      </c>
      <c r="AZ1153" t="s">
        <v>2140</v>
      </c>
      <c r="BA1153" t="s">
        <v>180</v>
      </c>
      <c r="BB1153">
        <v>19013</v>
      </c>
      <c r="BC1153" t="s">
        <v>77</v>
      </c>
    </row>
    <row r="1154" spans="1:55" x14ac:dyDescent="0.25">
      <c r="A1154" t="s">
        <v>3458</v>
      </c>
      <c r="B1154" s="1">
        <v>43437</v>
      </c>
      <c r="C1154" t="s">
        <v>60</v>
      </c>
      <c r="D1154" s="2">
        <v>43407.055960648147</v>
      </c>
      <c r="E1154" t="s">
        <v>61</v>
      </c>
      <c r="F1154" s="1">
        <v>43497</v>
      </c>
      <c r="G1154" s="1">
        <v>43769</v>
      </c>
      <c r="H1154" t="s">
        <v>3459</v>
      </c>
      <c r="I1154" t="s">
        <v>3460</v>
      </c>
      <c r="J1154" t="s">
        <v>3461</v>
      </c>
      <c r="L1154" t="s">
        <v>665</v>
      </c>
      <c r="M1154" t="s">
        <v>90</v>
      </c>
      <c r="N1154">
        <v>78702</v>
      </c>
      <c r="O1154" t="s">
        <v>68</v>
      </c>
      <c r="Q1154" t="s">
        <v>3462</v>
      </c>
      <c r="S1154" t="s">
        <v>71</v>
      </c>
      <c r="T1154" t="s">
        <v>663</v>
      </c>
      <c r="U1154" t="s">
        <v>1003</v>
      </c>
      <c r="V1154" t="s">
        <v>640</v>
      </c>
      <c r="W1154" t="s">
        <v>90</v>
      </c>
      <c r="X1154" t="s">
        <v>3463</v>
      </c>
      <c r="Y1154" t="str">
        <f>"41-9091"</f>
        <v>41-9091</v>
      </c>
      <c r="Z1154" t="s">
        <v>2288</v>
      </c>
      <c r="AA1154">
        <v>311520</v>
      </c>
      <c r="AB1154">
        <v>40</v>
      </c>
      <c r="AC1154">
        <v>40</v>
      </c>
      <c r="AD1154" t="s">
        <v>77</v>
      </c>
      <c r="AE1154" t="s">
        <v>96</v>
      </c>
      <c r="AF1154">
        <v>40</v>
      </c>
      <c r="AG1154" s="3">
        <v>0.25</v>
      </c>
      <c r="AH1154" s="3">
        <v>0.875</v>
      </c>
      <c r="AI1154" s="4">
        <v>15.93</v>
      </c>
      <c r="AJ1154">
        <v>23.9</v>
      </c>
      <c r="AL1154" t="s">
        <v>79</v>
      </c>
      <c r="AM1154" t="s">
        <v>80</v>
      </c>
      <c r="AO1154" t="s">
        <v>81</v>
      </c>
      <c r="AR1154" t="s">
        <v>80</v>
      </c>
      <c r="AT1154" t="s">
        <v>80</v>
      </c>
      <c r="AW1154" t="s">
        <v>80</v>
      </c>
      <c r="AY1154" t="s">
        <v>665</v>
      </c>
      <c r="AZ1154" t="s">
        <v>867</v>
      </c>
      <c r="BA1154" t="s">
        <v>90</v>
      </c>
      <c r="BB1154">
        <v>78702</v>
      </c>
      <c r="BC1154" t="s">
        <v>77</v>
      </c>
    </row>
    <row r="1155" spans="1:55" x14ac:dyDescent="0.25">
      <c r="A1155" t="s">
        <v>5443</v>
      </c>
      <c r="B1155" s="1">
        <v>43431</v>
      </c>
      <c r="C1155" t="s">
        <v>60</v>
      </c>
      <c r="D1155" s="2">
        <v>43407.40520833333</v>
      </c>
      <c r="E1155" t="s">
        <v>61</v>
      </c>
      <c r="F1155" s="1">
        <v>43497</v>
      </c>
      <c r="G1155" s="1">
        <v>43799</v>
      </c>
      <c r="H1155" t="s">
        <v>5444</v>
      </c>
      <c r="I1155" t="s">
        <v>5445</v>
      </c>
      <c r="J1155" t="s">
        <v>5446</v>
      </c>
      <c r="L1155" t="s">
        <v>5447</v>
      </c>
      <c r="M1155" t="s">
        <v>261</v>
      </c>
      <c r="N1155">
        <v>85233</v>
      </c>
      <c r="O1155" t="s">
        <v>68</v>
      </c>
      <c r="Q1155" t="s">
        <v>5448</v>
      </c>
      <c r="S1155" t="s">
        <v>71</v>
      </c>
      <c r="T1155" t="s">
        <v>710</v>
      </c>
      <c r="U1155" t="s">
        <v>711</v>
      </c>
      <c r="V1155" t="s">
        <v>319</v>
      </c>
      <c r="W1155" t="s">
        <v>261</v>
      </c>
      <c r="X1155" t="s">
        <v>754</v>
      </c>
      <c r="Y1155" t="str">
        <f>"37-3011"</f>
        <v>37-3011</v>
      </c>
      <c r="Z1155" t="s">
        <v>454</v>
      </c>
      <c r="AA1155">
        <v>561730</v>
      </c>
      <c r="AB1155">
        <v>30</v>
      </c>
      <c r="AC1155">
        <v>30</v>
      </c>
      <c r="AD1155" t="s">
        <v>77</v>
      </c>
      <c r="AE1155" t="s">
        <v>96</v>
      </c>
      <c r="AF1155">
        <v>40</v>
      </c>
      <c r="AG1155" s="3">
        <v>0.25</v>
      </c>
      <c r="AH1155" s="3">
        <v>0.60416666666666663</v>
      </c>
      <c r="AI1155" s="4">
        <v>13.23</v>
      </c>
      <c r="AJ1155">
        <v>19.850000000000001</v>
      </c>
      <c r="AK1155">
        <v>19.850000000000001</v>
      </c>
      <c r="AL1155" t="s">
        <v>79</v>
      </c>
      <c r="AM1155" t="s">
        <v>80</v>
      </c>
      <c r="AO1155" t="s">
        <v>81</v>
      </c>
      <c r="AP1155" t="s">
        <v>69</v>
      </c>
      <c r="AQ1155" t="s">
        <v>69</v>
      </c>
      <c r="AR1155" t="s">
        <v>80</v>
      </c>
      <c r="AT1155" t="s">
        <v>80</v>
      </c>
      <c r="AW1155" t="s">
        <v>71</v>
      </c>
      <c r="AX1155">
        <v>3</v>
      </c>
      <c r="AY1155" t="s">
        <v>5447</v>
      </c>
      <c r="AZ1155" t="s">
        <v>269</v>
      </c>
      <c r="BA1155" t="s">
        <v>261</v>
      </c>
      <c r="BB1155">
        <v>85233</v>
      </c>
      <c r="BC1155" t="s">
        <v>77</v>
      </c>
    </row>
    <row r="1156" spans="1:55" x14ac:dyDescent="0.25">
      <c r="A1156" t="s">
        <v>4248</v>
      </c>
      <c r="B1156" s="1">
        <v>43437</v>
      </c>
      <c r="C1156" t="s">
        <v>60</v>
      </c>
      <c r="D1156" s="2">
        <v>43407.556574074071</v>
      </c>
      <c r="E1156" t="s">
        <v>61</v>
      </c>
      <c r="F1156" s="1">
        <v>43497</v>
      </c>
      <c r="G1156" s="1">
        <v>43799</v>
      </c>
      <c r="H1156" t="s">
        <v>4249</v>
      </c>
      <c r="I1156" t="s">
        <v>4250</v>
      </c>
      <c r="J1156" t="s">
        <v>4251</v>
      </c>
      <c r="L1156" t="s">
        <v>4252</v>
      </c>
      <c r="M1156" t="s">
        <v>261</v>
      </c>
      <c r="N1156">
        <v>85331</v>
      </c>
      <c r="O1156" t="s">
        <v>68</v>
      </c>
      <c r="Q1156" t="s">
        <v>4253</v>
      </c>
      <c r="S1156" t="s">
        <v>71</v>
      </c>
      <c r="T1156" t="s">
        <v>710</v>
      </c>
      <c r="U1156" t="s">
        <v>711</v>
      </c>
      <c r="V1156" t="s">
        <v>319</v>
      </c>
      <c r="W1156" t="s">
        <v>261</v>
      </c>
      <c r="X1156" t="s">
        <v>830</v>
      </c>
      <c r="Y1156" t="str">
        <f>"37-3011"</f>
        <v>37-3011</v>
      </c>
      <c r="Z1156" t="s">
        <v>454</v>
      </c>
      <c r="AA1156">
        <v>561730</v>
      </c>
      <c r="AB1156">
        <v>30</v>
      </c>
      <c r="AC1156">
        <v>30</v>
      </c>
      <c r="AD1156" t="s">
        <v>77</v>
      </c>
      <c r="AE1156" t="s">
        <v>96</v>
      </c>
      <c r="AF1156">
        <v>40</v>
      </c>
      <c r="AG1156" s="3">
        <v>0.25</v>
      </c>
      <c r="AH1156" s="3">
        <v>0.60416666666666663</v>
      </c>
      <c r="AI1156" s="4">
        <v>13.23</v>
      </c>
      <c r="AJ1156">
        <v>19.850000000000001</v>
      </c>
      <c r="AK1156">
        <v>19.850000000000001</v>
      </c>
      <c r="AL1156" t="s">
        <v>79</v>
      </c>
      <c r="AM1156" t="s">
        <v>80</v>
      </c>
      <c r="AO1156" t="s">
        <v>81</v>
      </c>
      <c r="AP1156" t="s">
        <v>69</v>
      </c>
      <c r="AQ1156" t="s">
        <v>81</v>
      </c>
      <c r="AR1156" t="s">
        <v>80</v>
      </c>
      <c r="AT1156" t="s">
        <v>80</v>
      </c>
      <c r="AW1156" t="s">
        <v>80</v>
      </c>
      <c r="AY1156" t="s">
        <v>4252</v>
      </c>
      <c r="AZ1156" t="s">
        <v>269</v>
      </c>
      <c r="BA1156" t="s">
        <v>261</v>
      </c>
      <c r="BB1156">
        <v>85331</v>
      </c>
      <c r="BC1156" t="s">
        <v>77</v>
      </c>
    </row>
    <row r="1157" spans="1:55" x14ac:dyDescent="0.25">
      <c r="A1157" t="s">
        <v>5322</v>
      </c>
      <c r="B1157" s="1">
        <v>43438</v>
      </c>
      <c r="C1157" t="s">
        <v>60</v>
      </c>
      <c r="D1157" s="2">
        <v>43409.950185185182</v>
      </c>
      <c r="E1157" t="s">
        <v>61</v>
      </c>
      <c r="F1157" s="1">
        <v>43497</v>
      </c>
      <c r="G1157" s="1">
        <v>43799</v>
      </c>
      <c r="H1157" t="s">
        <v>5323</v>
      </c>
      <c r="I1157" t="s">
        <v>5324</v>
      </c>
      <c r="J1157" t="s">
        <v>5325</v>
      </c>
      <c r="L1157" t="s">
        <v>5326</v>
      </c>
      <c r="M1157" t="s">
        <v>303</v>
      </c>
      <c r="N1157">
        <v>91355</v>
      </c>
      <c r="O1157" t="s">
        <v>68</v>
      </c>
      <c r="Q1157" t="s">
        <v>5327</v>
      </c>
      <c r="S1157" t="s">
        <v>71</v>
      </c>
      <c r="T1157" t="s">
        <v>710</v>
      </c>
      <c r="U1157" t="s">
        <v>711</v>
      </c>
      <c r="V1157" t="s">
        <v>319</v>
      </c>
      <c r="W1157" t="s">
        <v>261</v>
      </c>
      <c r="X1157" t="s">
        <v>754</v>
      </c>
      <c r="Y1157" t="str">
        <f>"37-3011"</f>
        <v>37-3011</v>
      </c>
      <c r="Z1157" t="s">
        <v>454</v>
      </c>
      <c r="AA1157">
        <v>561730</v>
      </c>
      <c r="AB1157">
        <v>12</v>
      </c>
      <c r="AC1157">
        <v>12</v>
      </c>
      <c r="AD1157" t="s">
        <v>77</v>
      </c>
      <c r="AE1157" t="s">
        <v>96</v>
      </c>
      <c r="AF1157">
        <v>40</v>
      </c>
      <c r="AG1157" s="3">
        <v>0.25</v>
      </c>
      <c r="AH1157" s="3">
        <v>0.60416666666666663</v>
      </c>
      <c r="AI1157" s="4">
        <v>13.23</v>
      </c>
      <c r="AJ1157">
        <v>19.850000000000001</v>
      </c>
      <c r="AK1157">
        <v>19.850000000000001</v>
      </c>
      <c r="AL1157" t="s">
        <v>79</v>
      </c>
      <c r="AM1157" t="s">
        <v>80</v>
      </c>
      <c r="AO1157" t="s">
        <v>81</v>
      </c>
      <c r="AP1157" t="s">
        <v>69</v>
      </c>
      <c r="AQ1157" t="s">
        <v>81</v>
      </c>
      <c r="AR1157" t="s">
        <v>80</v>
      </c>
      <c r="AT1157" t="s">
        <v>80</v>
      </c>
      <c r="AW1157" t="s">
        <v>71</v>
      </c>
      <c r="AX1157">
        <v>3</v>
      </c>
      <c r="AY1157" t="s">
        <v>319</v>
      </c>
      <c r="AZ1157" t="s">
        <v>269</v>
      </c>
      <c r="BA1157" t="s">
        <v>261</v>
      </c>
      <c r="BB1157">
        <v>85040</v>
      </c>
      <c r="BC1157" t="s">
        <v>77</v>
      </c>
    </row>
    <row r="1158" spans="1:55" x14ac:dyDescent="0.25">
      <c r="A1158" t="s">
        <v>4519</v>
      </c>
      <c r="B1158" s="1">
        <v>43445</v>
      </c>
      <c r="C1158" t="s">
        <v>60</v>
      </c>
      <c r="D1158" s="2">
        <v>43410.00199074074</v>
      </c>
      <c r="E1158" t="s">
        <v>61</v>
      </c>
      <c r="F1158" s="1">
        <v>43500</v>
      </c>
      <c r="G1158" s="1">
        <v>43773</v>
      </c>
      <c r="H1158" t="s">
        <v>4520</v>
      </c>
      <c r="J1158" t="s">
        <v>4521</v>
      </c>
      <c r="L1158" t="s">
        <v>1020</v>
      </c>
      <c r="M1158" t="s">
        <v>653</v>
      </c>
      <c r="N1158">
        <v>66215</v>
      </c>
      <c r="O1158" t="s">
        <v>68</v>
      </c>
      <c r="Q1158" t="s">
        <v>4522</v>
      </c>
      <c r="S1158" t="s">
        <v>71</v>
      </c>
      <c r="T1158" t="s">
        <v>801</v>
      </c>
      <c r="U1158" t="s">
        <v>1057</v>
      </c>
      <c r="V1158" t="s">
        <v>803</v>
      </c>
      <c r="W1158" t="s">
        <v>753</v>
      </c>
      <c r="X1158" t="s">
        <v>754</v>
      </c>
      <c r="Y1158" t="str">
        <f>"37-3011"</f>
        <v>37-3011</v>
      </c>
      <c r="Z1158" t="s">
        <v>454</v>
      </c>
      <c r="AA1158">
        <v>561730</v>
      </c>
      <c r="AB1158">
        <v>45</v>
      </c>
      <c r="AC1158">
        <v>45</v>
      </c>
      <c r="AD1158" t="s">
        <v>77</v>
      </c>
      <c r="AE1158" t="s">
        <v>78</v>
      </c>
      <c r="AF1158">
        <v>35</v>
      </c>
      <c r="AG1158" s="3">
        <v>0.3125</v>
      </c>
      <c r="AH1158" s="3">
        <v>0.63541666666666663</v>
      </c>
      <c r="AI1158" s="4">
        <v>14.73</v>
      </c>
      <c r="AJ1158">
        <v>22.1</v>
      </c>
      <c r="AL1158" t="s">
        <v>79</v>
      </c>
      <c r="AM1158" t="s">
        <v>80</v>
      </c>
      <c r="AO1158" t="s">
        <v>81</v>
      </c>
      <c r="AR1158" t="s">
        <v>80</v>
      </c>
      <c r="AT1158" t="s">
        <v>80</v>
      </c>
      <c r="AW1158" t="s">
        <v>80</v>
      </c>
      <c r="AY1158" t="s">
        <v>4523</v>
      </c>
      <c r="AZ1158" t="s">
        <v>2391</v>
      </c>
      <c r="BA1158" t="s">
        <v>653</v>
      </c>
      <c r="BB1158">
        <v>66218</v>
      </c>
      <c r="BC1158" t="s">
        <v>77</v>
      </c>
    </row>
    <row r="1159" spans="1:55" x14ac:dyDescent="0.25">
      <c r="A1159" t="s">
        <v>2656</v>
      </c>
      <c r="B1159" s="1">
        <v>43453</v>
      </c>
      <c r="C1159" t="s">
        <v>60</v>
      </c>
      <c r="D1159" s="2">
        <v>43407.594664351855</v>
      </c>
      <c r="E1159" t="s">
        <v>115</v>
      </c>
      <c r="H1159" t="s">
        <v>2657</v>
      </c>
      <c r="I1159" t="s">
        <v>2658</v>
      </c>
      <c r="J1159" t="s">
        <v>2659</v>
      </c>
      <c r="K1159" t="s">
        <v>1210</v>
      </c>
      <c r="L1159" t="s">
        <v>2660</v>
      </c>
      <c r="M1159" t="s">
        <v>303</v>
      </c>
      <c r="N1159">
        <v>95678</v>
      </c>
      <c r="O1159" t="s">
        <v>68</v>
      </c>
      <c r="Q1159" t="s">
        <v>2661</v>
      </c>
      <c r="S1159" t="s">
        <v>71</v>
      </c>
      <c r="T1159" t="s">
        <v>710</v>
      </c>
      <c r="U1159" t="s">
        <v>711</v>
      </c>
      <c r="V1159" t="s">
        <v>319</v>
      </c>
      <c r="W1159" t="s">
        <v>261</v>
      </c>
      <c r="X1159" t="s">
        <v>2662</v>
      </c>
      <c r="Y1159" t="str">
        <f>"47-3016"</f>
        <v>47-3016</v>
      </c>
      <c r="Z1159" t="s">
        <v>1344</v>
      </c>
      <c r="AA1159">
        <v>238160</v>
      </c>
      <c r="AB1159">
        <v>25</v>
      </c>
      <c r="AD1159" t="s">
        <v>77</v>
      </c>
      <c r="AE1159" t="s">
        <v>96</v>
      </c>
      <c r="AF1159">
        <v>40</v>
      </c>
      <c r="AG1159" s="3">
        <v>0.27083333333333331</v>
      </c>
      <c r="AH1159" s="3">
        <v>0.60416666666666663</v>
      </c>
      <c r="AI1159" s="4">
        <v>15.8</v>
      </c>
      <c r="AJ1159">
        <v>23.7</v>
      </c>
      <c r="AK1159">
        <v>23.7</v>
      </c>
      <c r="AL1159" t="s">
        <v>79</v>
      </c>
      <c r="AM1159" t="s">
        <v>80</v>
      </c>
      <c r="AO1159" t="s">
        <v>81</v>
      </c>
      <c r="AP1159" t="s">
        <v>69</v>
      </c>
      <c r="AQ1159" t="s">
        <v>81</v>
      </c>
      <c r="AR1159" t="s">
        <v>80</v>
      </c>
      <c r="AT1159" t="s">
        <v>80</v>
      </c>
      <c r="AW1159" t="s">
        <v>71</v>
      </c>
      <c r="AX1159">
        <v>3</v>
      </c>
      <c r="AY1159" t="s">
        <v>2660</v>
      </c>
      <c r="AZ1159" t="s">
        <v>2663</v>
      </c>
      <c r="BA1159" t="s">
        <v>303</v>
      </c>
      <c r="BB1159">
        <v>95678</v>
      </c>
      <c r="BC1159" t="s">
        <v>77</v>
      </c>
    </row>
    <row r="1160" spans="1:55" x14ac:dyDescent="0.25">
      <c r="A1160" t="s">
        <v>8279</v>
      </c>
      <c r="B1160" s="1">
        <v>43444</v>
      </c>
      <c r="C1160" t="s">
        <v>60</v>
      </c>
      <c r="D1160" s="2">
        <v>43407.540381944447</v>
      </c>
      <c r="E1160" t="s">
        <v>61</v>
      </c>
      <c r="F1160" s="1">
        <v>43497</v>
      </c>
      <c r="G1160" s="1">
        <v>43799</v>
      </c>
      <c r="H1160" t="s">
        <v>8280</v>
      </c>
      <c r="J1160" t="s">
        <v>8281</v>
      </c>
      <c r="L1160" t="s">
        <v>319</v>
      </c>
      <c r="M1160" t="s">
        <v>261</v>
      </c>
      <c r="N1160">
        <v>85009</v>
      </c>
      <c r="O1160" t="s">
        <v>68</v>
      </c>
      <c r="Q1160" t="s">
        <v>8282</v>
      </c>
      <c r="S1160" t="s">
        <v>71</v>
      </c>
      <c r="T1160" t="s">
        <v>710</v>
      </c>
      <c r="U1160" t="s">
        <v>711</v>
      </c>
      <c r="V1160" t="s">
        <v>319</v>
      </c>
      <c r="W1160" t="s">
        <v>261</v>
      </c>
      <c r="X1160" t="s">
        <v>830</v>
      </c>
      <c r="Y1160" t="str">
        <f>"37-3011"</f>
        <v>37-3011</v>
      </c>
      <c r="Z1160" t="s">
        <v>454</v>
      </c>
      <c r="AA1160">
        <v>561730</v>
      </c>
      <c r="AB1160">
        <v>35</v>
      </c>
      <c r="AC1160">
        <v>35</v>
      </c>
      <c r="AD1160" t="s">
        <v>77</v>
      </c>
      <c r="AE1160" t="s">
        <v>96</v>
      </c>
      <c r="AF1160">
        <v>40</v>
      </c>
      <c r="AG1160" s="3">
        <v>0.29166666666666669</v>
      </c>
      <c r="AH1160" s="3">
        <v>0.64583333333333337</v>
      </c>
      <c r="AI1160" s="4">
        <v>13.23</v>
      </c>
      <c r="AJ1160">
        <v>19.850000000000001</v>
      </c>
      <c r="AK1160">
        <v>19.850000000000001</v>
      </c>
      <c r="AL1160" t="s">
        <v>79</v>
      </c>
      <c r="AM1160" t="s">
        <v>80</v>
      </c>
      <c r="AO1160" t="s">
        <v>81</v>
      </c>
      <c r="AP1160" t="s">
        <v>69</v>
      </c>
      <c r="AQ1160" t="s">
        <v>81</v>
      </c>
      <c r="AR1160" t="s">
        <v>80</v>
      </c>
      <c r="AT1160" t="s">
        <v>80</v>
      </c>
      <c r="AW1160" t="s">
        <v>71</v>
      </c>
      <c r="AX1160">
        <v>3</v>
      </c>
      <c r="AY1160" t="s">
        <v>319</v>
      </c>
      <c r="AZ1160" t="s">
        <v>269</v>
      </c>
      <c r="BA1160" t="s">
        <v>261</v>
      </c>
      <c r="BB1160">
        <v>85009</v>
      </c>
      <c r="BC1160" t="s">
        <v>77</v>
      </c>
    </row>
    <row r="1161" spans="1:55" x14ac:dyDescent="0.25">
      <c r="A1161" t="s">
        <v>2351</v>
      </c>
      <c r="B1161" s="1">
        <v>43444</v>
      </c>
      <c r="C1161" t="s">
        <v>60</v>
      </c>
      <c r="D1161" s="2">
        <v>43409.652326388888</v>
      </c>
      <c r="E1161" t="s">
        <v>61</v>
      </c>
      <c r="F1161" s="1">
        <v>43497</v>
      </c>
      <c r="G1161" s="1">
        <v>43799</v>
      </c>
      <c r="H1161" t="s">
        <v>2352</v>
      </c>
      <c r="J1161" t="s">
        <v>2353</v>
      </c>
      <c r="L1161" t="s">
        <v>2354</v>
      </c>
      <c r="M1161" t="s">
        <v>1092</v>
      </c>
      <c r="N1161">
        <v>19804</v>
      </c>
      <c r="O1161" t="s">
        <v>68</v>
      </c>
      <c r="Q1161" t="s">
        <v>2355</v>
      </c>
      <c r="S1161" t="s">
        <v>71</v>
      </c>
      <c r="T1161" t="s">
        <v>2356</v>
      </c>
      <c r="U1161" t="s">
        <v>2138</v>
      </c>
      <c r="V1161" t="s">
        <v>2139</v>
      </c>
      <c r="W1161" t="s">
        <v>180</v>
      </c>
      <c r="X1161" t="s">
        <v>754</v>
      </c>
      <c r="Y1161" t="str">
        <f>"37-3011"</f>
        <v>37-3011</v>
      </c>
      <c r="Z1161" t="s">
        <v>454</v>
      </c>
      <c r="AA1161">
        <v>561730</v>
      </c>
      <c r="AB1161">
        <v>8</v>
      </c>
      <c r="AC1161">
        <v>8</v>
      </c>
      <c r="AD1161" t="s">
        <v>77</v>
      </c>
      <c r="AE1161" t="s">
        <v>78</v>
      </c>
      <c r="AF1161">
        <v>40</v>
      </c>
      <c r="AG1161" s="3">
        <v>0.27083333333333331</v>
      </c>
      <c r="AH1161" s="3">
        <v>0.64583333333333337</v>
      </c>
      <c r="AI1161" s="4">
        <v>14.03</v>
      </c>
      <c r="AJ1161">
        <v>21.05</v>
      </c>
      <c r="AK1161">
        <v>21.05</v>
      </c>
      <c r="AL1161" t="s">
        <v>79</v>
      </c>
      <c r="AM1161" t="s">
        <v>80</v>
      </c>
      <c r="AO1161" t="s">
        <v>81</v>
      </c>
      <c r="AR1161" t="s">
        <v>80</v>
      </c>
      <c r="AT1161" t="s">
        <v>80</v>
      </c>
      <c r="AW1161" t="s">
        <v>80</v>
      </c>
      <c r="AY1161" t="s">
        <v>2354</v>
      </c>
      <c r="AZ1161" t="s">
        <v>2357</v>
      </c>
      <c r="BA1161" t="s">
        <v>1092</v>
      </c>
      <c r="BB1161">
        <v>19804</v>
      </c>
      <c r="BC1161" t="s">
        <v>77</v>
      </c>
    </row>
    <row r="1162" spans="1:55" x14ac:dyDescent="0.25">
      <c r="A1162" t="s">
        <v>7897</v>
      </c>
      <c r="B1162" s="1">
        <v>43430</v>
      </c>
      <c r="C1162" t="s">
        <v>60</v>
      </c>
      <c r="D1162" s="2">
        <v>43407.225752314815</v>
      </c>
      <c r="E1162" t="s">
        <v>61</v>
      </c>
      <c r="F1162" s="1">
        <v>43497</v>
      </c>
      <c r="G1162" s="1">
        <v>43799</v>
      </c>
      <c r="H1162" t="s">
        <v>7898</v>
      </c>
      <c r="I1162" t="s">
        <v>69</v>
      </c>
      <c r="J1162" t="s">
        <v>7899</v>
      </c>
      <c r="L1162" t="s">
        <v>319</v>
      </c>
      <c r="M1162" t="s">
        <v>261</v>
      </c>
      <c r="N1162">
        <v>85085</v>
      </c>
      <c r="O1162" t="s">
        <v>68</v>
      </c>
      <c r="Q1162" t="s">
        <v>7900</v>
      </c>
      <c r="S1162" t="s">
        <v>71</v>
      </c>
      <c r="T1162" t="s">
        <v>2520</v>
      </c>
      <c r="U1162" t="s">
        <v>711</v>
      </c>
      <c r="V1162" t="s">
        <v>319</v>
      </c>
      <c r="W1162" t="s">
        <v>261</v>
      </c>
      <c r="X1162" t="s">
        <v>713</v>
      </c>
      <c r="Y1162" t="str">
        <f>"45-2092"</f>
        <v>45-2092</v>
      </c>
      <c r="Z1162" t="s">
        <v>714</v>
      </c>
      <c r="AA1162">
        <v>424930</v>
      </c>
      <c r="AB1162">
        <v>60</v>
      </c>
      <c r="AC1162">
        <v>60</v>
      </c>
      <c r="AD1162" t="s">
        <v>77</v>
      </c>
      <c r="AE1162" t="s">
        <v>96</v>
      </c>
      <c r="AF1162">
        <v>40</v>
      </c>
      <c r="AG1162" s="3">
        <v>0.25</v>
      </c>
      <c r="AH1162" s="3">
        <v>0.60416666666666663</v>
      </c>
      <c r="AI1162" s="4">
        <v>11.73</v>
      </c>
      <c r="AJ1162">
        <v>17.600000000000001</v>
      </c>
      <c r="AK1162">
        <v>17.600000000000001</v>
      </c>
      <c r="AL1162" t="s">
        <v>79</v>
      </c>
      <c r="AM1162" t="s">
        <v>80</v>
      </c>
      <c r="AO1162" t="s">
        <v>81</v>
      </c>
      <c r="AP1162" t="s">
        <v>69</v>
      </c>
      <c r="AQ1162" t="s">
        <v>69</v>
      </c>
      <c r="AR1162" t="s">
        <v>80</v>
      </c>
      <c r="AT1162" t="s">
        <v>80</v>
      </c>
      <c r="AW1162" t="s">
        <v>80</v>
      </c>
      <c r="AY1162" t="s">
        <v>319</v>
      </c>
      <c r="AZ1162" t="s">
        <v>269</v>
      </c>
      <c r="BA1162" t="s">
        <v>261</v>
      </c>
      <c r="BB1162">
        <v>85085</v>
      </c>
      <c r="BC1162" t="s">
        <v>77</v>
      </c>
    </row>
    <row r="1163" spans="1:55" x14ac:dyDescent="0.25">
      <c r="A1163" t="s">
        <v>2105</v>
      </c>
      <c r="B1163" s="1">
        <v>43431</v>
      </c>
      <c r="C1163" t="s">
        <v>60</v>
      </c>
      <c r="D1163" s="2">
        <v>43407.139270833337</v>
      </c>
      <c r="E1163" t="s">
        <v>61</v>
      </c>
      <c r="F1163" s="1">
        <v>43497</v>
      </c>
      <c r="G1163" s="1">
        <v>43799</v>
      </c>
      <c r="H1163" t="s">
        <v>2106</v>
      </c>
      <c r="I1163" t="s">
        <v>2107</v>
      </c>
      <c r="J1163" t="s">
        <v>2108</v>
      </c>
      <c r="L1163" t="s">
        <v>1399</v>
      </c>
      <c r="M1163" t="s">
        <v>99</v>
      </c>
      <c r="N1163">
        <v>70460</v>
      </c>
      <c r="O1163" t="s">
        <v>68</v>
      </c>
      <c r="Q1163" t="s">
        <v>2109</v>
      </c>
      <c r="S1163" t="s">
        <v>71</v>
      </c>
      <c r="T1163" t="s">
        <v>2110</v>
      </c>
      <c r="U1163" t="s">
        <v>711</v>
      </c>
      <c r="V1163" t="s">
        <v>319</v>
      </c>
      <c r="W1163" t="s">
        <v>261</v>
      </c>
      <c r="X1163" t="s">
        <v>830</v>
      </c>
      <c r="Y1163" t="str">
        <f t="shared" ref="Y1163:Y1169" si="7">"37-3011"</f>
        <v>37-3011</v>
      </c>
      <c r="Z1163" t="s">
        <v>454</v>
      </c>
      <c r="AA1163">
        <v>561730</v>
      </c>
      <c r="AB1163">
        <v>25</v>
      </c>
      <c r="AC1163">
        <v>25</v>
      </c>
      <c r="AD1163" t="s">
        <v>77</v>
      </c>
      <c r="AE1163" t="s">
        <v>96</v>
      </c>
      <c r="AF1163">
        <v>40</v>
      </c>
      <c r="AG1163" s="3">
        <v>0.25</v>
      </c>
      <c r="AH1163" s="3">
        <v>0.60416666666666663</v>
      </c>
      <c r="AI1163" s="4">
        <v>11.95</v>
      </c>
      <c r="AJ1163">
        <v>17.93</v>
      </c>
      <c r="AK1163">
        <v>17.93</v>
      </c>
      <c r="AL1163" t="s">
        <v>79</v>
      </c>
      <c r="AM1163" t="s">
        <v>80</v>
      </c>
      <c r="AO1163" t="s">
        <v>81</v>
      </c>
      <c r="AP1163" t="s">
        <v>69</v>
      </c>
      <c r="AQ1163" t="s">
        <v>69</v>
      </c>
      <c r="AR1163" t="s">
        <v>80</v>
      </c>
      <c r="AT1163" t="s">
        <v>80</v>
      </c>
      <c r="AW1163" t="s">
        <v>71</v>
      </c>
      <c r="AX1163">
        <v>3</v>
      </c>
      <c r="AY1163" t="s">
        <v>2111</v>
      </c>
      <c r="AZ1163" t="s">
        <v>2112</v>
      </c>
      <c r="BA1163" t="s">
        <v>1401</v>
      </c>
      <c r="BB1163">
        <v>39532</v>
      </c>
      <c r="BC1163" t="s">
        <v>77</v>
      </c>
    </row>
    <row r="1164" spans="1:55" x14ac:dyDescent="0.25">
      <c r="A1164" t="s">
        <v>825</v>
      </c>
      <c r="B1164" s="1">
        <v>43432</v>
      </c>
      <c r="C1164" t="s">
        <v>60</v>
      </c>
      <c r="D1164" s="2">
        <v>43407.434328703705</v>
      </c>
      <c r="E1164" t="s">
        <v>61</v>
      </c>
      <c r="F1164" s="1">
        <v>43497</v>
      </c>
      <c r="G1164" s="1">
        <v>43799</v>
      </c>
      <c r="H1164" t="s">
        <v>826</v>
      </c>
      <c r="J1164" t="s">
        <v>827</v>
      </c>
      <c r="L1164" t="s">
        <v>828</v>
      </c>
      <c r="M1164" t="s">
        <v>261</v>
      </c>
      <c r="N1164">
        <v>85140</v>
      </c>
      <c r="O1164" t="s">
        <v>68</v>
      </c>
      <c r="Q1164" t="s">
        <v>829</v>
      </c>
      <c r="S1164" t="s">
        <v>71</v>
      </c>
      <c r="T1164" t="s">
        <v>710</v>
      </c>
      <c r="U1164" t="s">
        <v>711</v>
      </c>
      <c r="V1164" t="s">
        <v>319</v>
      </c>
      <c r="W1164" t="s">
        <v>261</v>
      </c>
      <c r="X1164" t="s">
        <v>830</v>
      </c>
      <c r="Y1164" t="str">
        <f t="shared" si="7"/>
        <v>37-3011</v>
      </c>
      <c r="Z1164" t="s">
        <v>454</v>
      </c>
      <c r="AA1164">
        <v>561730</v>
      </c>
      <c r="AB1164">
        <v>35</v>
      </c>
      <c r="AC1164">
        <v>35</v>
      </c>
      <c r="AD1164" t="s">
        <v>77</v>
      </c>
      <c r="AE1164" t="s">
        <v>96</v>
      </c>
      <c r="AF1164">
        <v>40</v>
      </c>
      <c r="AG1164" s="3">
        <v>0.25</v>
      </c>
      <c r="AH1164" s="3">
        <v>0.60416666666666663</v>
      </c>
      <c r="AI1164" s="4">
        <v>13.23</v>
      </c>
      <c r="AJ1164">
        <v>19.850000000000001</v>
      </c>
      <c r="AK1164">
        <v>19.850000000000001</v>
      </c>
      <c r="AL1164" t="s">
        <v>79</v>
      </c>
      <c r="AM1164" t="s">
        <v>80</v>
      </c>
      <c r="AO1164" t="s">
        <v>81</v>
      </c>
      <c r="AP1164" t="s">
        <v>69</v>
      </c>
      <c r="AQ1164" t="s">
        <v>69</v>
      </c>
      <c r="AR1164" t="s">
        <v>80</v>
      </c>
      <c r="AT1164" t="s">
        <v>80</v>
      </c>
      <c r="AW1164" t="s">
        <v>71</v>
      </c>
      <c r="AX1164">
        <v>3</v>
      </c>
      <c r="AY1164" t="s">
        <v>828</v>
      </c>
      <c r="AZ1164" t="s">
        <v>269</v>
      </c>
      <c r="BA1164" t="s">
        <v>261</v>
      </c>
      <c r="BB1164">
        <v>85140</v>
      </c>
      <c r="BC1164" t="s">
        <v>77</v>
      </c>
    </row>
    <row r="1165" spans="1:55" x14ac:dyDescent="0.25">
      <c r="A1165" t="s">
        <v>2299</v>
      </c>
      <c r="B1165" s="1">
        <v>43437</v>
      </c>
      <c r="C1165" t="s">
        <v>60</v>
      </c>
      <c r="D1165" s="2">
        <v>43407.124328703707</v>
      </c>
      <c r="E1165" t="s">
        <v>61</v>
      </c>
      <c r="F1165" s="1">
        <v>43497</v>
      </c>
      <c r="G1165" s="1">
        <v>43799</v>
      </c>
      <c r="H1165" t="s">
        <v>2106</v>
      </c>
      <c r="I1165" t="s">
        <v>2107</v>
      </c>
      <c r="J1165" t="s">
        <v>2108</v>
      </c>
      <c r="L1165" t="s">
        <v>1399</v>
      </c>
      <c r="M1165" t="s">
        <v>99</v>
      </c>
      <c r="N1165">
        <v>70460</v>
      </c>
      <c r="O1165" t="s">
        <v>68</v>
      </c>
      <c r="Q1165" t="s">
        <v>2109</v>
      </c>
      <c r="S1165" t="s">
        <v>71</v>
      </c>
      <c r="T1165" t="s">
        <v>2110</v>
      </c>
      <c r="U1165" t="s">
        <v>711</v>
      </c>
      <c r="V1165" t="s">
        <v>319</v>
      </c>
      <c r="W1165" t="s">
        <v>261</v>
      </c>
      <c r="X1165" t="s">
        <v>830</v>
      </c>
      <c r="Y1165" t="str">
        <f t="shared" si="7"/>
        <v>37-3011</v>
      </c>
      <c r="Z1165" t="s">
        <v>454</v>
      </c>
      <c r="AA1165">
        <v>561730</v>
      </c>
      <c r="AB1165">
        <v>200</v>
      </c>
      <c r="AC1165">
        <v>200</v>
      </c>
      <c r="AD1165" t="s">
        <v>77</v>
      </c>
      <c r="AE1165" t="s">
        <v>96</v>
      </c>
      <c r="AF1165">
        <v>40</v>
      </c>
      <c r="AG1165" s="3">
        <v>0.25</v>
      </c>
      <c r="AH1165" s="3">
        <v>0.60416666666666663</v>
      </c>
      <c r="AI1165" s="4">
        <v>11.93</v>
      </c>
      <c r="AJ1165">
        <v>17.899999999999999</v>
      </c>
      <c r="AK1165">
        <v>17.899999999999999</v>
      </c>
      <c r="AL1165" t="s">
        <v>79</v>
      </c>
      <c r="AM1165" t="s">
        <v>80</v>
      </c>
      <c r="AO1165" t="s">
        <v>81</v>
      </c>
      <c r="AP1165" t="s">
        <v>69</v>
      </c>
      <c r="AQ1165" t="s">
        <v>69</v>
      </c>
      <c r="AR1165" t="s">
        <v>80</v>
      </c>
      <c r="AT1165" t="s">
        <v>80</v>
      </c>
      <c r="AW1165" t="s">
        <v>71</v>
      </c>
      <c r="AX1165">
        <v>3</v>
      </c>
      <c r="AY1165" t="s">
        <v>1399</v>
      </c>
      <c r="AZ1165" t="s">
        <v>2300</v>
      </c>
      <c r="BA1165" t="s">
        <v>99</v>
      </c>
      <c r="BB1165">
        <v>70460</v>
      </c>
      <c r="BC1165" t="s">
        <v>77</v>
      </c>
    </row>
    <row r="1166" spans="1:55" x14ac:dyDescent="0.25">
      <c r="A1166" t="s">
        <v>8024</v>
      </c>
      <c r="B1166" s="1">
        <v>43430</v>
      </c>
      <c r="C1166" t="s">
        <v>60</v>
      </c>
      <c r="D1166" s="2">
        <v>43407.494305555556</v>
      </c>
      <c r="E1166" t="s">
        <v>61</v>
      </c>
      <c r="F1166" s="1">
        <v>43497</v>
      </c>
      <c r="G1166" s="1">
        <v>43799</v>
      </c>
      <c r="H1166" t="s">
        <v>8025</v>
      </c>
      <c r="J1166" t="s">
        <v>8026</v>
      </c>
      <c r="L1166" t="s">
        <v>1511</v>
      </c>
      <c r="M1166" t="s">
        <v>261</v>
      </c>
      <c r="N1166">
        <v>85210</v>
      </c>
      <c r="O1166" t="s">
        <v>68</v>
      </c>
      <c r="Q1166" t="s">
        <v>8027</v>
      </c>
      <c r="S1166" t="s">
        <v>71</v>
      </c>
      <c r="T1166" t="s">
        <v>710</v>
      </c>
      <c r="U1166" t="s">
        <v>711</v>
      </c>
      <c r="V1166" t="s">
        <v>319</v>
      </c>
      <c r="W1166" t="s">
        <v>261</v>
      </c>
      <c r="X1166" t="s">
        <v>830</v>
      </c>
      <c r="Y1166" t="str">
        <f t="shared" si="7"/>
        <v>37-3011</v>
      </c>
      <c r="Z1166" t="s">
        <v>454</v>
      </c>
      <c r="AA1166">
        <v>561730</v>
      </c>
      <c r="AB1166">
        <v>30</v>
      </c>
      <c r="AC1166">
        <v>30</v>
      </c>
      <c r="AD1166" t="s">
        <v>77</v>
      </c>
      <c r="AE1166" t="s">
        <v>96</v>
      </c>
      <c r="AF1166">
        <v>40</v>
      </c>
      <c r="AG1166" s="3">
        <v>0.25</v>
      </c>
      <c r="AH1166" s="3">
        <v>0.60416666666666663</v>
      </c>
      <c r="AI1166" s="4">
        <v>13.23</v>
      </c>
      <c r="AJ1166">
        <v>19.850000000000001</v>
      </c>
      <c r="AK1166">
        <v>19.850000000000001</v>
      </c>
      <c r="AL1166" t="s">
        <v>79</v>
      </c>
      <c r="AM1166" t="s">
        <v>80</v>
      </c>
      <c r="AO1166" t="s">
        <v>81</v>
      </c>
      <c r="AP1166" t="s">
        <v>69</v>
      </c>
      <c r="AQ1166" t="s">
        <v>69</v>
      </c>
      <c r="AR1166" t="s">
        <v>80</v>
      </c>
      <c r="AT1166" t="s">
        <v>80</v>
      </c>
      <c r="AW1166" t="s">
        <v>71</v>
      </c>
      <c r="AX1166">
        <v>3</v>
      </c>
      <c r="AY1166" t="s">
        <v>1511</v>
      </c>
      <c r="AZ1166" t="s">
        <v>269</v>
      </c>
      <c r="BA1166" t="s">
        <v>261</v>
      </c>
      <c r="BB1166">
        <v>85210</v>
      </c>
      <c r="BC1166" t="s">
        <v>77</v>
      </c>
    </row>
    <row r="1167" spans="1:55" x14ac:dyDescent="0.25">
      <c r="A1167" t="s">
        <v>6486</v>
      </c>
      <c r="B1167" s="1">
        <v>43437</v>
      </c>
      <c r="C1167" t="s">
        <v>60</v>
      </c>
      <c r="D1167" s="2">
        <v>43407.129178240742</v>
      </c>
      <c r="E1167" t="s">
        <v>130</v>
      </c>
      <c r="F1167" s="1">
        <v>43497</v>
      </c>
      <c r="G1167" s="1">
        <v>43799</v>
      </c>
      <c r="H1167" t="s">
        <v>2106</v>
      </c>
      <c r="I1167" t="s">
        <v>2107</v>
      </c>
      <c r="J1167" t="s">
        <v>2108</v>
      </c>
      <c r="L1167" t="s">
        <v>1399</v>
      </c>
      <c r="M1167" t="s">
        <v>99</v>
      </c>
      <c r="N1167">
        <v>70460</v>
      </c>
      <c r="O1167" t="s">
        <v>68</v>
      </c>
      <c r="Q1167" t="s">
        <v>2109</v>
      </c>
      <c r="S1167" t="s">
        <v>71</v>
      </c>
      <c r="T1167" t="s">
        <v>2110</v>
      </c>
      <c r="U1167" t="s">
        <v>711</v>
      </c>
      <c r="V1167" t="s">
        <v>319</v>
      </c>
      <c r="W1167" t="s">
        <v>261</v>
      </c>
      <c r="X1167" t="s">
        <v>830</v>
      </c>
      <c r="Y1167" t="str">
        <f t="shared" si="7"/>
        <v>37-3011</v>
      </c>
      <c r="Z1167" t="s">
        <v>454</v>
      </c>
      <c r="AA1167">
        <v>561730</v>
      </c>
      <c r="AB1167">
        <v>80</v>
      </c>
      <c r="AC1167">
        <v>78</v>
      </c>
      <c r="AD1167" t="s">
        <v>77</v>
      </c>
      <c r="AE1167" t="s">
        <v>96</v>
      </c>
      <c r="AF1167">
        <v>40</v>
      </c>
      <c r="AG1167" s="3">
        <v>0.25</v>
      </c>
      <c r="AH1167" s="3">
        <v>0.60416666666666663</v>
      </c>
      <c r="AI1167" s="4">
        <v>11.38</v>
      </c>
      <c r="AJ1167">
        <v>17.07</v>
      </c>
      <c r="AK1167">
        <v>17.07</v>
      </c>
      <c r="AL1167" t="s">
        <v>79</v>
      </c>
      <c r="AM1167" t="s">
        <v>80</v>
      </c>
      <c r="AO1167" t="s">
        <v>81</v>
      </c>
      <c r="AP1167" t="s">
        <v>69</v>
      </c>
      <c r="AQ1167" t="s">
        <v>69</v>
      </c>
      <c r="AR1167" t="s">
        <v>80</v>
      </c>
      <c r="AT1167" t="s">
        <v>80</v>
      </c>
      <c r="AW1167" t="s">
        <v>71</v>
      </c>
      <c r="AX1167">
        <v>3</v>
      </c>
      <c r="AY1167" t="s">
        <v>928</v>
      </c>
      <c r="AZ1167" t="s">
        <v>928</v>
      </c>
      <c r="BA1167" t="s">
        <v>99</v>
      </c>
      <c r="BB1167">
        <v>70506</v>
      </c>
      <c r="BC1167" t="s">
        <v>77</v>
      </c>
    </row>
    <row r="1168" spans="1:55" x14ac:dyDescent="0.25">
      <c r="A1168" t="s">
        <v>3426</v>
      </c>
      <c r="B1168" s="1">
        <v>43432</v>
      </c>
      <c r="C1168" t="s">
        <v>60</v>
      </c>
      <c r="D1168" s="2">
        <v>43407.460428240738</v>
      </c>
      <c r="E1168" t="s">
        <v>61</v>
      </c>
      <c r="F1168" s="1">
        <v>43497</v>
      </c>
      <c r="G1168" s="1">
        <v>43799</v>
      </c>
      <c r="H1168" t="s">
        <v>3427</v>
      </c>
      <c r="I1168" t="s">
        <v>69</v>
      </c>
      <c r="J1168" t="s">
        <v>3428</v>
      </c>
      <c r="L1168" t="s">
        <v>3429</v>
      </c>
      <c r="M1168" t="s">
        <v>99</v>
      </c>
      <c r="N1168">
        <v>70470</v>
      </c>
      <c r="O1168" t="s">
        <v>68</v>
      </c>
      <c r="Q1168" t="s">
        <v>3430</v>
      </c>
      <c r="S1168" t="s">
        <v>71</v>
      </c>
      <c r="T1168" t="s">
        <v>2110</v>
      </c>
      <c r="U1168" t="s">
        <v>2430</v>
      </c>
      <c r="V1168" t="s">
        <v>313</v>
      </c>
      <c r="W1168" t="s">
        <v>261</v>
      </c>
      <c r="X1168" t="s">
        <v>3431</v>
      </c>
      <c r="Y1168" t="str">
        <f t="shared" si="7"/>
        <v>37-3011</v>
      </c>
      <c r="Z1168" t="s">
        <v>454</v>
      </c>
      <c r="AA1168">
        <v>561730</v>
      </c>
      <c r="AB1168">
        <v>8</v>
      </c>
      <c r="AC1168">
        <v>8</v>
      </c>
      <c r="AD1168" t="s">
        <v>77</v>
      </c>
      <c r="AE1168" t="s">
        <v>96</v>
      </c>
      <c r="AF1168">
        <v>40</v>
      </c>
      <c r="AG1168" s="3">
        <v>0.29166666666666669</v>
      </c>
      <c r="AH1168" s="3">
        <v>0.64583333333333337</v>
      </c>
      <c r="AI1168" s="4">
        <v>11.93</v>
      </c>
      <c r="AJ1168">
        <v>17.899999999999999</v>
      </c>
      <c r="AK1168">
        <v>17.899999999999999</v>
      </c>
      <c r="AL1168" t="s">
        <v>79</v>
      </c>
      <c r="AM1168" t="s">
        <v>80</v>
      </c>
      <c r="AO1168" t="s">
        <v>81</v>
      </c>
      <c r="AP1168" t="s">
        <v>69</v>
      </c>
      <c r="AQ1168" t="s">
        <v>81</v>
      </c>
      <c r="AR1168" t="s">
        <v>80</v>
      </c>
      <c r="AT1168" t="s">
        <v>80</v>
      </c>
      <c r="AW1168" t="s">
        <v>71</v>
      </c>
      <c r="AX1168">
        <v>3</v>
      </c>
      <c r="AY1168" t="s">
        <v>3429</v>
      </c>
      <c r="AZ1168" t="s">
        <v>3432</v>
      </c>
      <c r="BA1168" t="s">
        <v>99</v>
      </c>
      <c r="BB1168">
        <v>70470</v>
      </c>
      <c r="BC1168" t="s">
        <v>77</v>
      </c>
    </row>
    <row r="1169" spans="1:55" x14ac:dyDescent="0.25">
      <c r="A1169" t="s">
        <v>2272</v>
      </c>
      <c r="B1169" s="1">
        <v>43437</v>
      </c>
      <c r="C1169" t="s">
        <v>60</v>
      </c>
      <c r="D1169" s="2">
        <v>43407.475023148145</v>
      </c>
      <c r="E1169" t="s">
        <v>61</v>
      </c>
      <c r="F1169" s="1">
        <v>43497</v>
      </c>
      <c r="G1169" s="1">
        <v>43738</v>
      </c>
      <c r="H1169" t="s">
        <v>2273</v>
      </c>
      <c r="I1169" t="s">
        <v>69</v>
      </c>
      <c r="J1169" t="s">
        <v>2274</v>
      </c>
      <c r="L1169" t="s">
        <v>2275</v>
      </c>
      <c r="M1169" t="s">
        <v>303</v>
      </c>
      <c r="N1169">
        <v>92027</v>
      </c>
      <c r="O1169" t="s">
        <v>68</v>
      </c>
      <c r="Q1169" t="s">
        <v>2276</v>
      </c>
      <c r="S1169" t="s">
        <v>71</v>
      </c>
      <c r="T1169" t="s">
        <v>710</v>
      </c>
      <c r="U1169" t="s">
        <v>711</v>
      </c>
      <c r="V1169" t="s">
        <v>319</v>
      </c>
      <c r="W1169" t="s">
        <v>261</v>
      </c>
      <c r="X1169" t="s">
        <v>830</v>
      </c>
      <c r="Y1169" t="str">
        <f t="shared" si="7"/>
        <v>37-3011</v>
      </c>
      <c r="Z1169" t="s">
        <v>454</v>
      </c>
      <c r="AA1169">
        <v>561730</v>
      </c>
      <c r="AB1169">
        <v>5</v>
      </c>
      <c r="AC1169">
        <v>5</v>
      </c>
      <c r="AD1169" t="s">
        <v>77</v>
      </c>
      <c r="AE1169" t="s">
        <v>96</v>
      </c>
      <c r="AF1169">
        <v>40</v>
      </c>
      <c r="AG1169" s="3">
        <v>0.25</v>
      </c>
      <c r="AH1169" s="3">
        <v>0.60416666666666663</v>
      </c>
      <c r="AI1169" s="4">
        <v>15.55</v>
      </c>
      <c r="AJ1169">
        <v>23.33</v>
      </c>
      <c r="AK1169">
        <v>23.33</v>
      </c>
      <c r="AL1169" t="s">
        <v>79</v>
      </c>
      <c r="AM1169" t="s">
        <v>80</v>
      </c>
      <c r="AO1169" t="s">
        <v>81</v>
      </c>
      <c r="AP1169" t="s">
        <v>69</v>
      </c>
      <c r="AQ1169" t="s">
        <v>69</v>
      </c>
      <c r="AR1169" t="s">
        <v>80</v>
      </c>
      <c r="AT1169" t="s">
        <v>80</v>
      </c>
      <c r="AW1169" t="s">
        <v>71</v>
      </c>
      <c r="AX1169">
        <v>3</v>
      </c>
      <c r="AY1169" t="s">
        <v>2275</v>
      </c>
      <c r="AZ1169" t="s">
        <v>2277</v>
      </c>
      <c r="BA1169" t="s">
        <v>303</v>
      </c>
      <c r="BB1169">
        <v>92027</v>
      </c>
      <c r="BC1169" t="s">
        <v>77</v>
      </c>
    </row>
    <row r="1170" spans="1:55" x14ac:dyDescent="0.25">
      <c r="A1170" t="s">
        <v>6681</v>
      </c>
      <c r="B1170" s="1">
        <v>43438</v>
      </c>
      <c r="C1170" t="s">
        <v>60</v>
      </c>
      <c r="D1170" s="2">
        <v>43407.593912037039</v>
      </c>
      <c r="E1170" t="s">
        <v>61</v>
      </c>
      <c r="F1170" s="1">
        <v>43497</v>
      </c>
      <c r="G1170" s="1">
        <v>43799</v>
      </c>
      <c r="H1170" t="s">
        <v>3856</v>
      </c>
      <c r="I1170" t="s">
        <v>69</v>
      </c>
      <c r="J1170" t="s">
        <v>3857</v>
      </c>
      <c r="K1170" t="s">
        <v>3858</v>
      </c>
      <c r="L1170" t="s">
        <v>1541</v>
      </c>
      <c r="M1170" t="s">
        <v>119</v>
      </c>
      <c r="N1170">
        <v>33534</v>
      </c>
      <c r="O1170" t="s">
        <v>68</v>
      </c>
      <c r="P1170" t="s">
        <v>69</v>
      </c>
      <c r="Q1170" t="s">
        <v>3859</v>
      </c>
      <c r="S1170" t="s">
        <v>71</v>
      </c>
      <c r="T1170" t="s">
        <v>207</v>
      </c>
      <c r="U1170" t="s">
        <v>208</v>
      </c>
      <c r="V1170" t="s">
        <v>209</v>
      </c>
      <c r="W1170" t="s">
        <v>90</v>
      </c>
      <c r="X1170" t="s">
        <v>166</v>
      </c>
      <c r="Y1170" t="str">
        <f>"39-3091"</f>
        <v>39-3091</v>
      </c>
      <c r="Z1170" t="s">
        <v>166</v>
      </c>
      <c r="AA1170">
        <v>711190</v>
      </c>
      <c r="AB1170">
        <v>65</v>
      </c>
      <c r="AC1170">
        <v>65</v>
      </c>
      <c r="AD1170" t="s">
        <v>77</v>
      </c>
      <c r="AE1170" t="s">
        <v>78</v>
      </c>
      <c r="AF1170">
        <v>40</v>
      </c>
      <c r="AG1170" s="3">
        <v>0.54166666666666663</v>
      </c>
      <c r="AH1170" s="3">
        <v>0.91666666666666663</v>
      </c>
      <c r="AI1170" s="4">
        <v>343.2</v>
      </c>
      <c r="AJ1170">
        <v>0</v>
      </c>
      <c r="AK1170">
        <v>0</v>
      </c>
      <c r="AL1170" t="s">
        <v>79</v>
      </c>
      <c r="AM1170" t="s">
        <v>80</v>
      </c>
      <c r="AO1170" t="s">
        <v>81</v>
      </c>
      <c r="AR1170" t="s">
        <v>80</v>
      </c>
      <c r="AT1170" t="s">
        <v>80</v>
      </c>
      <c r="AW1170" t="s">
        <v>80</v>
      </c>
      <c r="AY1170" t="s">
        <v>3860</v>
      </c>
      <c r="AZ1170" t="s">
        <v>1236</v>
      </c>
      <c r="BA1170" t="s">
        <v>119</v>
      </c>
      <c r="BB1170">
        <v>33917</v>
      </c>
      <c r="BC1170" t="s">
        <v>77</v>
      </c>
    </row>
    <row r="1171" spans="1:55" x14ac:dyDescent="0.25">
      <c r="A1171" t="s">
        <v>3621</v>
      </c>
      <c r="B1171" s="1">
        <v>43444</v>
      </c>
      <c r="C1171" t="s">
        <v>60</v>
      </c>
      <c r="D1171" s="2">
        <v>43407.35056712963</v>
      </c>
      <c r="E1171" t="s">
        <v>61</v>
      </c>
      <c r="F1171" s="1">
        <v>43497</v>
      </c>
      <c r="G1171" s="1">
        <v>43799</v>
      </c>
      <c r="H1171" t="s">
        <v>3622</v>
      </c>
      <c r="I1171" t="s">
        <v>3623</v>
      </c>
      <c r="J1171" t="s">
        <v>3624</v>
      </c>
      <c r="L1171" t="s">
        <v>319</v>
      </c>
      <c r="M1171" t="s">
        <v>261</v>
      </c>
      <c r="N1171">
        <v>85050</v>
      </c>
      <c r="O1171" t="s">
        <v>68</v>
      </c>
      <c r="Q1171" t="s">
        <v>3625</v>
      </c>
      <c r="S1171" t="s">
        <v>71</v>
      </c>
      <c r="T1171" t="s">
        <v>710</v>
      </c>
      <c r="U1171" t="s">
        <v>711</v>
      </c>
      <c r="V1171" t="s">
        <v>319</v>
      </c>
      <c r="W1171" t="s">
        <v>261</v>
      </c>
      <c r="X1171" t="s">
        <v>830</v>
      </c>
      <c r="Y1171" t="str">
        <f>"37-3011"</f>
        <v>37-3011</v>
      </c>
      <c r="Z1171" t="s">
        <v>454</v>
      </c>
      <c r="AA1171">
        <v>561730</v>
      </c>
      <c r="AB1171">
        <v>40</v>
      </c>
      <c r="AC1171">
        <v>40</v>
      </c>
      <c r="AD1171" t="s">
        <v>77</v>
      </c>
      <c r="AE1171" t="s">
        <v>96</v>
      </c>
      <c r="AF1171">
        <v>40</v>
      </c>
      <c r="AG1171" s="3">
        <v>0.25</v>
      </c>
      <c r="AH1171" s="3">
        <v>0.60416666666666663</v>
      </c>
      <c r="AI1171" s="4">
        <v>13.23</v>
      </c>
      <c r="AJ1171">
        <v>19.850000000000001</v>
      </c>
      <c r="AK1171">
        <v>19.850000000000001</v>
      </c>
      <c r="AL1171" t="s">
        <v>79</v>
      </c>
      <c r="AM1171" t="s">
        <v>80</v>
      </c>
      <c r="AO1171" t="s">
        <v>81</v>
      </c>
      <c r="AP1171" t="s">
        <v>69</v>
      </c>
      <c r="AQ1171" t="s">
        <v>81</v>
      </c>
      <c r="AR1171" t="s">
        <v>80</v>
      </c>
      <c r="AT1171" t="s">
        <v>80</v>
      </c>
      <c r="AW1171" t="s">
        <v>71</v>
      </c>
      <c r="AX1171">
        <v>3</v>
      </c>
      <c r="AY1171" t="s">
        <v>319</v>
      </c>
      <c r="AZ1171" t="s">
        <v>269</v>
      </c>
      <c r="BA1171" t="s">
        <v>261</v>
      </c>
      <c r="BB1171">
        <v>85050</v>
      </c>
      <c r="BC1171" t="s">
        <v>77</v>
      </c>
    </row>
    <row r="1172" spans="1:55" x14ac:dyDescent="0.25">
      <c r="A1172" t="s">
        <v>5487</v>
      </c>
      <c r="B1172" s="1">
        <v>43437</v>
      </c>
      <c r="C1172" t="s">
        <v>60</v>
      </c>
      <c r="D1172" s="2">
        <v>43407.398888888885</v>
      </c>
      <c r="E1172" t="s">
        <v>61</v>
      </c>
      <c r="F1172" s="1">
        <v>43497</v>
      </c>
      <c r="G1172" s="1">
        <v>43799</v>
      </c>
      <c r="H1172" t="s">
        <v>5488</v>
      </c>
      <c r="I1172" t="s">
        <v>69</v>
      </c>
      <c r="J1172" t="s">
        <v>5489</v>
      </c>
      <c r="L1172" t="s">
        <v>319</v>
      </c>
      <c r="M1172" t="s">
        <v>261</v>
      </c>
      <c r="N1172">
        <v>85040</v>
      </c>
      <c r="O1172" t="s">
        <v>68</v>
      </c>
      <c r="Q1172" t="s">
        <v>5490</v>
      </c>
      <c r="S1172" t="s">
        <v>71</v>
      </c>
      <c r="T1172" t="s">
        <v>2520</v>
      </c>
      <c r="U1172" t="s">
        <v>711</v>
      </c>
      <c r="V1172" t="s">
        <v>319</v>
      </c>
      <c r="W1172" t="s">
        <v>261</v>
      </c>
      <c r="X1172" t="s">
        <v>713</v>
      </c>
      <c r="Y1172" t="str">
        <f>"45-2092"</f>
        <v>45-2092</v>
      </c>
      <c r="Z1172" t="s">
        <v>714</v>
      </c>
      <c r="AA1172">
        <v>424930</v>
      </c>
      <c r="AB1172">
        <v>13</v>
      </c>
      <c r="AC1172">
        <v>13</v>
      </c>
      <c r="AD1172" t="s">
        <v>77</v>
      </c>
      <c r="AE1172" t="s">
        <v>96</v>
      </c>
      <c r="AF1172">
        <v>40</v>
      </c>
      <c r="AG1172" s="3">
        <v>0.25</v>
      </c>
      <c r="AH1172" s="3">
        <v>0.60416666666666663</v>
      </c>
      <c r="AI1172" s="4">
        <v>11.73</v>
      </c>
      <c r="AJ1172">
        <v>17.600000000000001</v>
      </c>
      <c r="AK1172">
        <v>17.600000000000001</v>
      </c>
      <c r="AL1172" t="s">
        <v>79</v>
      </c>
      <c r="AM1172" t="s">
        <v>80</v>
      </c>
      <c r="AO1172" t="s">
        <v>81</v>
      </c>
      <c r="AP1172" t="s">
        <v>69</v>
      </c>
      <c r="AQ1172" t="s">
        <v>69</v>
      </c>
      <c r="AR1172" t="s">
        <v>80</v>
      </c>
      <c r="AT1172" t="s">
        <v>80</v>
      </c>
      <c r="AW1172" t="s">
        <v>80</v>
      </c>
      <c r="AY1172" t="s">
        <v>319</v>
      </c>
      <c r="AZ1172" t="s">
        <v>269</v>
      </c>
      <c r="BA1172" t="s">
        <v>261</v>
      </c>
      <c r="BB1172">
        <v>85040</v>
      </c>
      <c r="BC1172" t="s">
        <v>77</v>
      </c>
    </row>
    <row r="1173" spans="1:55" x14ac:dyDescent="0.25">
      <c r="A1173" t="s">
        <v>4409</v>
      </c>
      <c r="B1173" s="1">
        <v>43433</v>
      </c>
      <c r="C1173" t="s">
        <v>60</v>
      </c>
      <c r="D1173" s="2">
        <v>43407.411041666666</v>
      </c>
      <c r="E1173" t="s">
        <v>61</v>
      </c>
      <c r="F1173" s="1">
        <v>43497</v>
      </c>
      <c r="G1173" s="1">
        <v>43799</v>
      </c>
      <c r="H1173" t="s">
        <v>4410</v>
      </c>
      <c r="J1173" t="s">
        <v>4411</v>
      </c>
      <c r="K1173" t="s">
        <v>4412</v>
      </c>
      <c r="L1173" t="s">
        <v>1511</v>
      </c>
      <c r="M1173" t="s">
        <v>261</v>
      </c>
      <c r="N1173">
        <v>85203</v>
      </c>
      <c r="O1173" t="s">
        <v>68</v>
      </c>
      <c r="Q1173" t="s">
        <v>4413</v>
      </c>
      <c r="S1173" t="s">
        <v>71</v>
      </c>
      <c r="T1173" t="s">
        <v>710</v>
      </c>
      <c r="U1173" t="s">
        <v>711</v>
      </c>
      <c r="V1173" t="s">
        <v>319</v>
      </c>
      <c r="W1173" t="s">
        <v>261</v>
      </c>
      <c r="X1173" t="s">
        <v>830</v>
      </c>
      <c r="Y1173" t="str">
        <f>"37-3011"</f>
        <v>37-3011</v>
      </c>
      <c r="Z1173" t="s">
        <v>454</v>
      </c>
      <c r="AA1173">
        <v>561730</v>
      </c>
      <c r="AB1173">
        <v>30</v>
      </c>
      <c r="AC1173">
        <v>30</v>
      </c>
      <c r="AD1173" t="s">
        <v>77</v>
      </c>
      <c r="AE1173" t="s">
        <v>96</v>
      </c>
      <c r="AF1173">
        <v>40</v>
      </c>
      <c r="AG1173" s="3">
        <v>0.25</v>
      </c>
      <c r="AH1173" s="3">
        <v>0.60416666666666663</v>
      </c>
      <c r="AI1173" s="4">
        <v>13.23</v>
      </c>
      <c r="AJ1173">
        <v>19.850000000000001</v>
      </c>
      <c r="AK1173">
        <v>19.850000000000001</v>
      </c>
      <c r="AL1173" t="s">
        <v>79</v>
      </c>
      <c r="AM1173" t="s">
        <v>80</v>
      </c>
      <c r="AO1173" t="s">
        <v>81</v>
      </c>
      <c r="AP1173" t="s">
        <v>69</v>
      </c>
      <c r="AQ1173" t="s">
        <v>69</v>
      </c>
      <c r="AR1173" t="s">
        <v>80</v>
      </c>
      <c r="AT1173" t="s">
        <v>80</v>
      </c>
      <c r="AW1173" t="s">
        <v>71</v>
      </c>
      <c r="AX1173">
        <v>3</v>
      </c>
      <c r="AY1173" t="s">
        <v>1511</v>
      </c>
      <c r="AZ1173" t="s">
        <v>269</v>
      </c>
      <c r="BA1173" t="s">
        <v>261</v>
      </c>
      <c r="BB1173">
        <v>85203</v>
      </c>
      <c r="BC1173" t="s">
        <v>77</v>
      </c>
    </row>
    <row r="1174" spans="1:55" x14ac:dyDescent="0.25">
      <c r="A1174" t="s">
        <v>3288</v>
      </c>
      <c r="B1174" s="1">
        <v>43431</v>
      </c>
      <c r="C1174" t="s">
        <v>60</v>
      </c>
      <c r="D1174" s="2">
        <v>43407.33693287037</v>
      </c>
      <c r="E1174" t="s">
        <v>61</v>
      </c>
      <c r="F1174" s="1">
        <v>43497</v>
      </c>
      <c r="G1174" s="1">
        <v>43799</v>
      </c>
      <c r="H1174" t="s">
        <v>3289</v>
      </c>
      <c r="I1174" t="s">
        <v>3290</v>
      </c>
      <c r="J1174" t="s">
        <v>3291</v>
      </c>
      <c r="L1174" t="s">
        <v>319</v>
      </c>
      <c r="M1174" t="s">
        <v>261</v>
      </c>
      <c r="N1174">
        <v>85040</v>
      </c>
      <c r="O1174" t="s">
        <v>68</v>
      </c>
      <c r="Q1174" t="s">
        <v>3292</v>
      </c>
      <c r="S1174" t="s">
        <v>71</v>
      </c>
      <c r="T1174" t="s">
        <v>710</v>
      </c>
      <c r="U1174" t="s">
        <v>711</v>
      </c>
      <c r="V1174" t="s">
        <v>319</v>
      </c>
      <c r="W1174" t="s">
        <v>261</v>
      </c>
      <c r="X1174" t="s">
        <v>754</v>
      </c>
      <c r="Y1174" t="str">
        <f>"37-3011"</f>
        <v>37-3011</v>
      </c>
      <c r="Z1174" t="s">
        <v>454</v>
      </c>
      <c r="AA1174">
        <v>561730</v>
      </c>
      <c r="AB1174">
        <v>70</v>
      </c>
      <c r="AC1174">
        <v>70</v>
      </c>
      <c r="AD1174" t="s">
        <v>77</v>
      </c>
      <c r="AE1174" t="s">
        <v>96</v>
      </c>
      <c r="AF1174">
        <v>40</v>
      </c>
      <c r="AG1174" s="3">
        <v>0.25</v>
      </c>
      <c r="AH1174" s="3">
        <v>0.60416666666666663</v>
      </c>
      <c r="AI1174" s="4">
        <v>13.23</v>
      </c>
      <c r="AJ1174">
        <v>19.850000000000001</v>
      </c>
      <c r="AK1174">
        <v>19.850000000000001</v>
      </c>
      <c r="AL1174" t="s">
        <v>79</v>
      </c>
      <c r="AM1174" t="s">
        <v>80</v>
      </c>
      <c r="AO1174" t="s">
        <v>81</v>
      </c>
      <c r="AP1174" t="s">
        <v>69</v>
      </c>
      <c r="AQ1174" t="s">
        <v>81</v>
      </c>
      <c r="AR1174" t="s">
        <v>80</v>
      </c>
      <c r="AT1174" t="s">
        <v>80</v>
      </c>
      <c r="AW1174" t="s">
        <v>71</v>
      </c>
      <c r="AX1174">
        <v>3</v>
      </c>
      <c r="AY1174" t="s">
        <v>319</v>
      </c>
      <c r="AZ1174" t="s">
        <v>269</v>
      </c>
      <c r="BA1174" t="s">
        <v>261</v>
      </c>
      <c r="BB1174">
        <v>85040</v>
      </c>
      <c r="BC1174" t="s">
        <v>77</v>
      </c>
    </row>
    <row r="1175" spans="1:55" x14ac:dyDescent="0.25">
      <c r="A1175" t="s">
        <v>3299</v>
      </c>
      <c r="B1175" s="1">
        <v>43434</v>
      </c>
      <c r="C1175" t="s">
        <v>60</v>
      </c>
      <c r="D1175" s="2">
        <v>43407.387349537035</v>
      </c>
      <c r="E1175" t="s">
        <v>61</v>
      </c>
      <c r="F1175" s="1">
        <v>43497</v>
      </c>
      <c r="G1175" s="1">
        <v>43799</v>
      </c>
      <c r="H1175" t="s">
        <v>3300</v>
      </c>
      <c r="J1175" t="s">
        <v>3301</v>
      </c>
      <c r="L1175" t="s">
        <v>3302</v>
      </c>
      <c r="M1175" t="s">
        <v>180</v>
      </c>
      <c r="N1175">
        <v>19060</v>
      </c>
      <c r="O1175" t="s">
        <v>68</v>
      </c>
      <c r="Q1175" t="s">
        <v>3303</v>
      </c>
      <c r="S1175" t="s">
        <v>71</v>
      </c>
      <c r="T1175" t="s">
        <v>2356</v>
      </c>
      <c r="U1175" t="s">
        <v>2138</v>
      </c>
      <c r="V1175" t="s">
        <v>2139</v>
      </c>
      <c r="W1175" t="s">
        <v>180</v>
      </c>
      <c r="X1175" t="s">
        <v>754</v>
      </c>
      <c r="Y1175" t="str">
        <f>"37-3011"</f>
        <v>37-3011</v>
      </c>
      <c r="Z1175" t="s">
        <v>454</v>
      </c>
      <c r="AA1175">
        <v>561730</v>
      </c>
      <c r="AB1175">
        <v>9</v>
      </c>
      <c r="AC1175">
        <v>9</v>
      </c>
      <c r="AD1175" t="s">
        <v>77</v>
      </c>
      <c r="AE1175" t="s">
        <v>96</v>
      </c>
      <c r="AF1175">
        <v>40</v>
      </c>
      <c r="AG1175" s="3">
        <v>0.3125</v>
      </c>
      <c r="AH1175" s="3">
        <v>0.6875</v>
      </c>
      <c r="AI1175" s="4">
        <v>15.73</v>
      </c>
      <c r="AJ1175">
        <v>23.6</v>
      </c>
      <c r="AK1175">
        <v>23.6</v>
      </c>
      <c r="AL1175" t="s">
        <v>79</v>
      </c>
      <c r="AM1175" t="s">
        <v>80</v>
      </c>
      <c r="AO1175" t="s">
        <v>81</v>
      </c>
      <c r="AR1175" t="s">
        <v>80</v>
      </c>
      <c r="AT1175" t="s">
        <v>80</v>
      </c>
      <c r="AW1175" t="s">
        <v>80</v>
      </c>
      <c r="AY1175" t="s">
        <v>3304</v>
      </c>
      <c r="AZ1175" t="s">
        <v>2140</v>
      </c>
      <c r="BA1175" t="s">
        <v>180</v>
      </c>
      <c r="BB1175">
        <v>19014</v>
      </c>
      <c r="BC1175" t="s">
        <v>77</v>
      </c>
    </row>
    <row r="1176" spans="1:55" x14ac:dyDescent="0.25">
      <c r="A1176" t="s">
        <v>7105</v>
      </c>
      <c r="B1176" s="1">
        <v>43438</v>
      </c>
      <c r="C1176" t="s">
        <v>60</v>
      </c>
      <c r="D1176" s="2">
        <v>43407.395243055558</v>
      </c>
      <c r="E1176" t="s">
        <v>130</v>
      </c>
      <c r="F1176" s="1">
        <v>43497</v>
      </c>
      <c r="G1176" s="1">
        <v>43799</v>
      </c>
      <c r="H1176" t="s">
        <v>5488</v>
      </c>
      <c r="I1176" t="s">
        <v>69</v>
      </c>
      <c r="J1176" t="s">
        <v>5489</v>
      </c>
      <c r="L1176" t="s">
        <v>319</v>
      </c>
      <c r="M1176" t="s">
        <v>261</v>
      </c>
      <c r="N1176">
        <v>85040</v>
      </c>
      <c r="O1176" t="s">
        <v>68</v>
      </c>
      <c r="Q1176" t="s">
        <v>5490</v>
      </c>
      <c r="S1176" t="s">
        <v>71</v>
      </c>
      <c r="T1176" t="s">
        <v>2520</v>
      </c>
      <c r="U1176" t="s">
        <v>711</v>
      </c>
      <c r="V1176" t="s">
        <v>319</v>
      </c>
      <c r="W1176" t="s">
        <v>261</v>
      </c>
      <c r="X1176" t="s">
        <v>713</v>
      </c>
      <c r="Y1176" t="str">
        <f>"45-2092"</f>
        <v>45-2092</v>
      </c>
      <c r="Z1176" t="s">
        <v>714</v>
      </c>
      <c r="AA1176">
        <v>424930</v>
      </c>
      <c r="AB1176">
        <v>12</v>
      </c>
      <c r="AC1176">
        <v>11</v>
      </c>
      <c r="AD1176" t="s">
        <v>77</v>
      </c>
      <c r="AE1176" t="s">
        <v>96</v>
      </c>
      <c r="AF1176">
        <v>40</v>
      </c>
      <c r="AG1176" s="3">
        <v>0.25</v>
      </c>
      <c r="AH1176" s="3">
        <v>0.60416666666666663</v>
      </c>
      <c r="AI1176" s="4">
        <v>10.64</v>
      </c>
      <c r="AJ1176">
        <v>15.96</v>
      </c>
      <c r="AK1176">
        <v>15.96</v>
      </c>
      <c r="AL1176" t="s">
        <v>79</v>
      </c>
      <c r="AM1176" t="s">
        <v>80</v>
      </c>
      <c r="AO1176" t="s">
        <v>81</v>
      </c>
      <c r="AP1176" t="s">
        <v>69</v>
      </c>
      <c r="AQ1176" t="s">
        <v>69</v>
      </c>
      <c r="AR1176" t="s">
        <v>80</v>
      </c>
      <c r="AT1176" t="s">
        <v>80</v>
      </c>
      <c r="AW1176" t="s">
        <v>80</v>
      </c>
      <c r="AY1176" t="s">
        <v>7106</v>
      </c>
      <c r="AZ1176" t="s">
        <v>4680</v>
      </c>
      <c r="BA1176" t="s">
        <v>261</v>
      </c>
      <c r="BB1176">
        <v>85653</v>
      </c>
      <c r="BC1176" t="s">
        <v>77</v>
      </c>
    </row>
    <row r="1177" spans="1:55" x14ac:dyDescent="0.25">
      <c r="A1177" t="s">
        <v>8067</v>
      </c>
      <c r="B1177" s="1">
        <v>43437</v>
      </c>
      <c r="C1177" t="s">
        <v>60</v>
      </c>
      <c r="D1177" s="2">
        <v>43407.169976851852</v>
      </c>
      <c r="E1177" t="s">
        <v>61</v>
      </c>
      <c r="F1177" s="1">
        <v>43497</v>
      </c>
      <c r="G1177" s="1">
        <v>43799</v>
      </c>
      <c r="H1177" t="s">
        <v>3888</v>
      </c>
      <c r="J1177" t="s">
        <v>3889</v>
      </c>
      <c r="K1177" t="s">
        <v>708</v>
      </c>
      <c r="L1177" t="s">
        <v>319</v>
      </c>
      <c r="M1177" t="s">
        <v>261</v>
      </c>
      <c r="N1177">
        <v>85024</v>
      </c>
      <c r="O1177" t="s">
        <v>68</v>
      </c>
      <c r="Q1177" t="s">
        <v>709</v>
      </c>
      <c r="S1177" t="s">
        <v>71</v>
      </c>
      <c r="T1177" t="s">
        <v>2110</v>
      </c>
      <c r="U1177" t="s">
        <v>2430</v>
      </c>
      <c r="V1177" t="s">
        <v>313</v>
      </c>
      <c r="W1177" t="s">
        <v>261</v>
      </c>
      <c r="X1177" t="s">
        <v>713</v>
      </c>
      <c r="Y1177" t="str">
        <f>"45-2092"</f>
        <v>45-2092</v>
      </c>
      <c r="Z1177" t="s">
        <v>714</v>
      </c>
      <c r="AA1177">
        <v>424930</v>
      </c>
      <c r="AB1177">
        <v>30</v>
      </c>
      <c r="AC1177">
        <v>30</v>
      </c>
      <c r="AD1177" t="s">
        <v>77</v>
      </c>
      <c r="AE1177" t="s">
        <v>96</v>
      </c>
      <c r="AF1177">
        <v>40</v>
      </c>
      <c r="AG1177" s="3">
        <v>0.25</v>
      </c>
      <c r="AH1177" s="3">
        <v>0.60416666666666663</v>
      </c>
      <c r="AI1177" s="4">
        <v>11.95</v>
      </c>
      <c r="AJ1177">
        <v>17.93</v>
      </c>
      <c r="AK1177">
        <v>17.93</v>
      </c>
      <c r="AL1177" t="s">
        <v>79</v>
      </c>
      <c r="AM1177" t="s">
        <v>80</v>
      </c>
      <c r="AO1177" t="s">
        <v>81</v>
      </c>
      <c r="AP1177" t="s">
        <v>69</v>
      </c>
      <c r="AQ1177" t="s">
        <v>81</v>
      </c>
      <c r="AR1177" t="s">
        <v>80</v>
      </c>
      <c r="AT1177" t="s">
        <v>80</v>
      </c>
      <c r="AW1177" t="s">
        <v>80</v>
      </c>
      <c r="AY1177" t="s">
        <v>8068</v>
      </c>
      <c r="AZ1177" t="s">
        <v>8069</v>
      </c>
      <c r="BA1177" t="s">
        <v>303</v>
      </c>
      <c r="BB1177">
        <v>93015</v>
      </c>
      <c r="BC1177" t="s">
        <v>77</v>
      </c>
    </row>
    <row r="1178" spans="1:55" x14ac:dyDescent="0.25">
      <c r="A1178" t="s">
        <v>7274</v>
      </c>
      <c r="B1178" s="1">
        <v>43437</v>
      </c>
      <c r="C1178" t="s">
        <v>60</v>
      </c>
      <c r="D1178" s="2">
        <v>43407.507037037038</v>
      </c>
      <c r="E1178" t="s">
        <v>61</v>
      </c>
      <c r="F1178" s="1">
        <v>43497</v>
      </c>
      <c r="G1178" s="1">
        <v>43799</v>
      </c>
      <c r="H1178" t="s">
        <v>4964</v>
      </c>
      <c r="J1178" t="s">
        <v>4965</v>
      </c>
      <c r="L1178" t="s">
        <v>3297</v>
      </c>
      <c r="M1178" t="s">
        <v>261</v>
      </c>
      <c r="N1178">
        <v>85281</v>
      </c>
      <c r="O1178" t="s">
        <v>68</v>
      </c>
      <c r="Q1178" t="s">
        <v>4966</v>
      </c>
      <c r="S1178" t="s">
        <v>71</v>
      </c>
      <c r="T1178" t="s">
        <v>710</v>
      </c>
      <c r="U1178" t="s">
        <v>711</v>
      </c>
      <c r="V1178" t="s">
        <v>319</v>
      </c>
      <c r="W1178" t="s">
        <v>261</v>
      </c>
      <c r="X1178" t="s">
        <v>804</v>
      </c>
      <c r="Y1178" t="str">
        <f>"37-3011"</f>
        <v>37-3011</v>
      </c>
      <c r="Z1178" t="s">
        <v>454</v>
      </c>
      <c r="AA1178">
        <v>561730</v>
      </c>
      <c r="AB1178">
        <v>12</v>
      </c>
      <c r="AC1178">
        <v>12</v>
      </c>
      <c r="AD1178" t="s">
        <v>77</v>
      </c>
      <c r="AE1178" t="s">
        <v>96</v>
      </c>
      <c r="AF1178">
        <v>40</v>
      </c>
      <c r="AG1178" s="3">
        <v>0.29166666666666669</v>
      </c>
      <c r="AH1178" s="3">
        <v>0.64583333333333337</v>
      </c>
      <c r="AI1178" s="4">
        <v>13.23</v>
      </c>
      <c r="AJ1178">
        <v>19.850000000000001</v>
      </c>
      <c r="AK1178">
        <v>19.850000000000001</v>
      </c>
      <c r="AL1178" t="s">
        <v>79</v>
      </c>
      <c r="AM1178" t="s">
        <v>80</v>
      </c>
      <c r="AO1178" t="s">
        <v>81</v>
      </c>
      <c r="AP1178" t="s">
        <v>69</v>
      </c>
      <c r="AQ1178" t="s">
        <v>81</v>
      </c>
      <c r="AR1178" t="s">
        <v>80</v>
      </c>
      <c r="AT1178" t="s">
        <v>80</v>
      </c>
      <c r="AW1178" t="s">
        <v>80</v>
      </c>
      <c r="AY1178" t="s">
        <v>3297</v>
      </c>
      <c r="AZ1178" t="s">
        <v>269</v>
      </c>
      <c r="BA1178" t="s">
        <v>261</v>
      </c>
      <c r="BB1178">
        <v>85281</v>
      </c>
      <c r="BC1178" t="s">
        <v>77</v>
      </c>
    </row>
    <row r="1179" spans="1:55" x14ac:dyDescent="0.25">
      <c r="A1179" t="s">
        <v>5416</v>
      </c>
      <c r="B1179" s="1">
        <v>43430</v>
      </c>
      <c r="C1179" t="s">
        <v>60</v>
      </c>
      <c r="D1179" s="2">
        <v>43407.239479166667</v>
      </c>
      <c r="E1179" t="s">
        <v>61</v>
      </c>
      <c r="F1179" s="1">
        <v>43497</v>
      </c>
      <c r="G1179" s="1">
        <v>43799</v>
      </c>
      <c r="H1179" t="s">
        <v>5417</v>
      </c>
      <c r="J1179" t="s">
        <v>5418</v>
      </c>
      <c r="L1179" t="s">
        <v>828</v>
      </c>
      <c r="M1179" t="s">
        <v>261</v>
      </c>
      <c r="N1179">
        <v>85142</v>
      </c>
      <c r="O1179" t="s">
        <v>68</v>
      </c>
      <c r="Q1179" t="s">
        <v>5419</v>
      </c>
      <c r="S1179" t="s">
        <v>71</v>
      </c>
      <c r="T1179" t="s">
        <v>710</v>
      </c>
      <c r="U1179" t="s">
        <v>2430</v>
      </c>
      <c r="V1179" t="s">
        <v>313</v>
      </c>
      <c r="W1179" t="s">
        <v>261</v>
      </c>
      <c r="X1179" t="s">
        <v>713</v>
      </c>
      <c r="Y1179" t="str">
        <f>"45-2092"</f>
        <v>45-2092</v>
      </c>
      <c r="Z1179" t="s">
        <v>714</v>
      </c>
      <c r="AA1179">
        <v>424930</v>
      </c>
      <c r="AB1179">
        <v>65</v>
      </c>
      <c r="AC1179">
        <v>65</v>
      </c>
      <c r="AD1179" t="s">
        <v>77</v>
      </c>
      <c r="AE1179" t="s">
        <v>96</v>
      </c>
      <c r="AF1179">
        <v>40</v>
      </c>
      <c r="AG1179" s="3">
        <v>0.29166666666666669</v>
      </c>
      <c r="AH1179" s="3">
        <v>0.64583333333333337</v>
      </c>
      <c r="AI1179" s="4">
        <v>11.73</v>
      </c>
      <c r="AJ1179">
        <v>17.600000000000001</v>
      </c>
      <c r="AK1179">
        <v>17.600000000000001</v>
      </c>
      <c r="AL1179" t="s">
        <v>79</v>
      </c>
      <c r="AM1179" t="s">
        <v>80</v>
      </c>
      <c r="AO1179" t="s">
        <v>81</v>
      </c>
      <c r="AP1179" t="s">
        <v>69</v>
      </c>
      <c r="AQ1179" t="s">
        <v>81</v>
      </c>
      <c r="AR1179" t="s">
        <v>80</v>
      </c>
      <c r="AT1179" t="s">
        <v>80</v>
      </c>
      <c r="AW1179" t="s">
        <v>80</v>
      </c>
      <c r="AY1179" t="s">
        <v>828</v>
      </c>
      <c r="AZ1179" t="s">
        <v>269</v>
      </c>
      <c r="BA1179" t="s">
        <v>261</v>
      </c>
      <c r="BB1179">
        <v>85142</v>
      </c>
      <c r="BC1179" t="s">
        <v>77</v>
      </c>
    </row>
    <row r="1180" spans="1:55" x14ac:dyDescent="0.25">
      <c r="A1180" t="s">
        <v>5673</v>
      </c>
      <c r="B1180" s="1">
        <v>43440</v>
      </c>
      <c r="C1180" t="s">
        <v>60</v>
      </c>
      <c r="D1180" s="2">
        <v>43407.509976851848</v>
      </c>
      <c r="E1180" t="s">
        <v>61</v>
      </c>
      <c r="F1180" s="1">
        <v>43497</v>
      </c>
      <c r="G1180" s="1">
        <v>43784</v>
      </c>
      <c r="H1180" t="s">
        <v>5674</v>
      </c>
      <c r="J1180" t="s">
        <v>5675</v>
      </c>
      <c r="K1180" t="s">
        <v>5676</v>
      </c>
      <c r="L1180" t="s">
        <v>5677</v>
      </c>
      <c r="M1180" t="s">
        <v>303</v>
      </c>
      <c r="N1180" t="s">
        <v>5678</v>
      </c>
      <c r="O1180" t="s">
        <v>68</v>
      </c>
      <c r="P1180" t="s">
        <v>69</v>
      </c>
      <c r="Q1180" t="s">
        <v>5679</v>
      </c>
      <c r="S1180" t="s">
        <v>71</v>
      </c>
      <c r="T1180" t="s">
        <v>207</v>
      </c>
      <c r="U1180" t="s">
        <v>208</v>
      </c>
      <c r="V1180" t="s">
        <v>209</v>
      </c>
      <c r="W1180" t="s">
        <v>90</v>
      </c>
      <c r="X1180" t="s">
        <v>166</v>
      </c>
      <c r="Y1180" t="str">
        <f>"39-3091"</f>
        <v>39-3091</v>
      </c>
      <c r="Z1180" t="s">
        <v>166</v>
      </c>
      <c r="AA1180">
        <v>711190</v>
      </c>
      <c r="AB1180">
        <v>35</v>
      </c>
      <c r="AC1180">
        <v>35</v>
      </c>
      <c r="AD1180" t="s">
        <v>77</v>
      </c>
      <c r="AE1180" t="s">
        <v>78</v>
      </c>
      <c r="AF1180">
        <v>40</v>
      </c>
      <c r="AG1180" s="3">
        <v>0.54166666666666663</v>
      </c>
      <c r="AH1180" s="3">
        <v>0.91666666666666663</v>
      </c>
      <c r="AI1180" s="4">
        <v>9.86</v>
      </c>
      <c r="AJ1180">
        <v>0</v>
      </c>
      <c r="AK1180">
        <v>0</v>
      </c>
      <c r="AL1180" t="s">
        <v>79</v>
      </c>
      <c r="AM1180" t="s">
        <v>80</v>
      </c>
      <c r="AO1180" t="s">
        <v>81</v>
      </c>
      <c r="AR1180" t="s">
        <v>80</v>
      </c>
      <c r="AT1180" t="s">
        <v>80</v>
      </c>
      <c r="AW1180" t="s">
        <v>80</v>
      </c>
      <c r="AY1180" t="s">
        <v>309</v>
      </c>
      <c r="AZ1180" t="s">
        <v>309</v>
      </c>
      <c r="BA1180" t="s">
        <v>303</v>
      </c>
      <c r="BB1180">
        <v>93702</v>
      </c>
      <c r="BC1180" t="s">
        <v>77</v>
      </c>
    </row>
    <row r="1181" spans="1:55" x14ac:dyDescent="0.25">
      <c r="A1181" t="s">
        <v>3259</v>
      </c>
      <c r="B1181" s="1">
        <v>43433</v>
      </c>
      <c r="C1181" t="s">
        <v>60</v>
      </c>
      <c r="D1181" s="2">
        <v>43407.038715277777</v>
      </c>
      <c r="E1181" t="s">
        <v>61</v>
      </c>
      <c r="F1181" s="1">
        <v>43497</v>
      </c>
      <c r="G1181" s="1">
        <v>43799</v>
      </c>
      <c r="H1181" t="s">
        <v>2243</v>
      </c>
      <c r="J1181" t="s">
        <v>3260</v>
      </c>
      <c r="L1181" t="s">
        <v>3261</v>
      </c>
      <c r="M1181" t="s">
        <v>139</v>
      </c>
      <c r="N1181">
        <v>28134</v>
      </c>
      <c r="O1181" t="s">
        <v>68</v>
      </c>
      <c r="Q1181" t="s">
        <v>3262</v>
      </c>
      <c r="S1181" t="s">
        <v>71</v>
      </c>
      <c r="T1181" t="s">
        <v>761</v>
      </c>
      <c r="U1181" t="s">
        <v>762</v>
      </c>
      <c r="V1181" t="s">
        <v>216</v>
      </c>
      <c r="W1181" t="s">
        <v>90</v>
      </c>
      <c r="X1181" t="s">
        <v>754</v>
      </c>
      <c r="Y1181" t="str">
        <f>"37-3011"</f>
        <v>37-3011</v>
      </c>
      <c r="Z1181" t="s">
        <v>454</v>
      </c>
      <c r="AA1181">
        <v>561730</v>
      </c>
      <c r="AB1181">
        <v>16</v>
      </c>
      <c r="AC1181">
        <v>16</v>
      </c>
      <c r="AD1181" t="s">
        <v>77</v>
      </c>
      <c r="AE1181" t="s">
        <v>96</v>
      </c>
      <c r="AF1181">
        <v>40</v>
      </c>
      <c r="AG1181" s="3">
        <v>0.27083333333333331</v>
      </c>
      <c r="AH1181" s="3">
        <v>0.64583333333333337</v>
      </c>
      <c r="AI1181" s="4">
        <v>13.24</v>
      </c>
      <c r="AJ1181">
        <v>19.86</v>
      </c>
      <c r="AL1181" t="s">
        <v>79</v>
      </c>
      <c r="AM1181" t="s">
        <v>80</v>
      </c>
      <c r="AO1181" t="s">
        <v>81</v>
      </c>
      <c r="AR1181" t="s">
        <v>80</v>
      </c>
      <c r="AT1181" t="s">
        <v>80</v>
      </c>
      <c r="AW1181" t="s">
        <v>80</v>
      </c>
      <c r="AY1181" t="s">
        <v>3261</v>
      </c>
      <c r="AZ1181" t="s">
        <v>1199</v>
      </c>
      <c r="BA1181" t="s">
        <v>139</v>
      </c>
      <c r="BB1181">
        <v>28134</v>
      </c>
      <c r="BC1181" t="s">
        <v>77</v>
      </c>
    </row>
    <row r="1182" spans="1:55" x14ac:dyDescent="0.25">
      <c r="A1182" t="s">
        <v>7290</v>
      </c>
      <c r="B1182" s="1">
        <v>43448</v>
      </c>
      <c r="C1182" t="s">
        <v>60</v>
      </c>
      <c r="D1182" s="2">
        <v>43407.359270833331</v>
      </c>
      <c r="E1182" t="s">
        <v>61</v>
      </c>
      <c r="F1182" s="1">
        <v>43497</v>
      </c>
      <c r="G1182" s="1">
        <v>43799</v>
      </c>
      <c r="H1182" t="s">
        <v>7291</v>
      </c>
      <c r="I1182" t="s">
        <v>69</v>
      </c>
      <c r="J1182" t="s">
        <v>7292</v>
      </c>
      <c r="L1182" t="s">
        <v>319</v>
      </c>
      <c r="M1182" t="s">
        <v>261</v>
      </c>
      <c r="N1182">
        <v>85085</v>
      </c>
      <c r="O1182" t="s">
        <v>68</v>
      </c>
      <c r="Q1182" t="s">
        <v>7293</v>
      </c>
      <c r="S1182" t="s">
        <v>71</v>
      </c>
      <c r="T1182" t="s">
        <v>710</v>
      </c>
      <c r="U1182" t="s">
        <v>711</v>
      </c>
      <c r="V1182" t="s">
        <v>319</v>
      </c>
      <c r="W1182" t="s">
        <v>261</v>
      </c>
      <c r="X1182" t="s">
        <v>754</v>
      </c>
      <c r="Y1182" t="str">
        <f>"37-3011"</f>
        <v>37-3011</v>
      </c>
      <c r="Z1182" t="s">
        <v>454</v>
      </c>
      <c r="AA1182">
        <v>561730</v>
      </c>
      <c r="AB1182">
        <v>65</v>
      </c>
      <c r="AC1182">
        <v>65</v>
      </c>
      <c r="AD1182" t="s">
        <v>77</v>
      </c>
      <c r="AE1182" t="s">
        <v>96</v>
      </c>
      <c r="AF1182">
        <v>40</v>
      </c>
      <c r="AG1182" s="3">
        <v>0.25</v>
      </c>
      <c r="AH1182" s="3">
        <v>0.60416666666666663</v>
      </c>
      <c r="AI1182" s="4">
        <v>13.23</v>
      </c>
      <c r="AJ1182">
        <v>19.850000000000001</v>
      </c>
      <c r="AK1182">
        <v>19.850000000000001</v>
      </c>
      <c r="AL1182" t="s">
        <v>79</v>
      </c>
      <c r="AM1182" t="s">
        <v>80</v>
      </c>
      <c r="AO1182" t="s">
        <v>81</v>
      </c>
      <c r="AP1182" t="s">
        <v>69</v>
      </c>
      <c r="AQ1182" t="s">
        <v>69</v>
      </c>
      <c r="AR1182" t="s">
        <v>80</v>
      </c>
      <c r="AT1182" t="s">
        <v>80</v>
      </c>
      <c r="AW1182" t="s">
        <v>71</v>
      </c>
      <c r="AX1182">
        <v>3</v>
      </c>
      <c r="AY1182" t="s">
        <v>319</v>
      </c>
      <c r="AZ1182" t="s">
        <v>269</v>
      </c>
      <c r="BA1182" t="s">
        <v>261</v>
      </c>
      <c r="BB1182">
        <v>85085</v>
      </c>
      <c r="BC1182" t="s">
        <v>77</v>
      </c>
    </row>
    <row r="1183" spans="1:55" x14ac:dyDescent="0.25">
      <c r="A1183" t="s">
        <v>3293</v>
      </c>
      <c r="B1183" s="1">
        <v>43431</v>
      </c>
      <c r="C1183" t="s">
        <v>60</v>
      </c>
      <c r="D1183" s="2">
        <v>43407.578587962962</v>
      </c>
      <c r="E1183" t="s">
        <v>61</v>
      </c>
      <c r="F1183" s="1">
        <v>43497</v>
      </c>
      <c r="G1183" s="1">
        <v>43799</v>
      </c>
      <c r="H1183" t="s">
        <v>3294</v>
      </c>
      <c r="I1183" t="s">
        <v>69</v>
      </c>
      <c r="J1183" t="s">
        <v>3295</v>
      </c>
      <c r="K1183" t="s">
        <v>3296</v>
      </c>
      <c r="L1183" t="s">
        <v>3297</v>
      </c>
      <c r="M1183" t="s">
        <v>261</v>
      </c>
      <c r="N1183">
        <v>85283</v>
      </c>
      <c r="O1183" t="s">
        <v>68</v>
      </c>
      <c r="Q1183" t="s">
        <v>3298</v>
      </c>
      <c r="S1183" t="s">
        <v>71</v>
      </c>
      <c r="T1183" t="s">
        <v>710</v>
      </c>
      <c r="U1183" t="s">
        <v>711</v>
      </c>
      <c r="V1183" t="s">
        <v>319</v>
      </c>
      <c r="W1183" t="s">
        <v>261</v>
      </c>
      <c r="X1183" t="s">
        <v>754</v>
      </c>
      <c r="Y1183" t="str">
        <f>"37-3011"</f>
        <v>37-3011</v>
      </c>
      <c r="Z1183" t="s">
        <v>454</v>
      </c>
      <c r="AA1183">
        <v>561730</v>
      </c>
      <c r="AB1183">
        <v>10</v>
      </c>
      <c r="AC1183">
        <v>10</v>
      </c>
      <c r="AD1183" t="s">
        <v>77</v>
      </c>
      <c r="AE1183" t="s">
        <v>96</v>
      </c>
      <c r="AF1183">
        <v>40</v>
      </c>
      <c r="AG1183" s="3">
        <v>0.25</v>
      </c>
      <c r="AH1183" s="3">
        <v>0.60416666666666663</v>
      </c>
      <c r="AI1183" s="4">
        <v>13.23</v>
      </c>
      <c r="AJ1183">
        <v>19.850000000000001</v>
      </c>
      <c r="AK1183">
        <v>19.850000000000001</v>
      </c>
      <c r="AL1183" t="s">
        <v>79</v>
      </c>
      <c r="AM1183" t="s">
        <v>80</v>
      </c>
      <c r="AO1183" t="s">
        <v>81</v>
      </c>
      <c r="AP1183" t="s">
        <v>69</v>
      </c>
      <c r="AQ1183" t="s">
        <v>69</v>
      </c>
      <c r="AR1183" t="s">
        <v>80</v>
      </c>
      <c r="AT1183" t="s">
        <v>80</v>
      </c>
      <c r="AW1183" t="s">
        <v>71</v>
      </c>
      <c r="AX1183">
        <v>3</v>
      </c>
      <c r="AY1183" t="s">
        <v>3297</v>
      </c>
      <c r="AZ1183" t="s">
        <v>269</v>
      </c>
      <c r="BA1183" t="s">
        <v>261</v>
      </c>
      <c r="BB1183">
        <v>85283</v>
      </c>
      <c r="BC1183" t="s">
        <v>77</v>
      </c>
    </row>
    <row r="1184" spans="1:55" x14ac:dyDescent="0.25">
      <c r="A1184" t="s">
        <v>704</v>
      </c>
      <c r="B1184" s="1">
        <v>43427</v>
      </c>
      <c r="C1184" t="s">
        <v>60</v>
      </c>
      <c r="D1184" s="2">
        <v>43407.390300925923</v>
      </c>
      <c r="E1184" t="s">
        <v>85</v>
      </c>
      <c r="H1184" t="s">
        <v>705</v>
      </c>
      <c r="I1184" t="s">
        <v>706</v>
      </c>
      <c r="J1184" t="s">
        <v>707</v>
      </c>
      <c r="K1184" t="s">
        <v>708</v>
      </c>
      <c r="L1184" t="s">
        <v>319</v>
      </c>
      <c r="M1184" t="s">
        <v>261</v>
      </c>
      <c r="N1184">
        <v>85024</v>
      </c>
      <c r="O1184" t="s">
        <v>68</v>
      </c>
      <c r="Q1184" t="s">
        <v>709</v>
      </c>
      <c r="S1184" t="s">
        <v>71</v>
      </c>
      <c r="T1184" t="s">
        <v>710</v>
      </c>
      <c r="U1184" t="s">
        <v>711</v>
      </c>
      <c r="V1184" t="s">
        <v>712</v>
      </c>
      <c r="W1184" t="s">
        <v>261</v>
      </c>
      <c r="X1184" t="s">
        <v>713</v>
      </c>
      <c r="Y1184" t="str">
        <f>"45-2092"</f>
        <v>45-2092</v>
      </c>
      <c r="Z1184" t="s">
        <v>714</v>
      </c>
      <c r="AA1184">
        <v>424930</v>
      </c>
      <c r="AB1184">
        <v>10</v>
      </c>
      <c r="AD1184" t="s">
        <v>77</v>
      </c>
      <c r="AE1184" t="s">
        <v>96</v>
      </c>
      <c r="AF1184">
        <v>40</v>
      </c>
      <c r="AG1184" s="3">
        <v>0.25</v>
      </c>
      <c r="AH1184" s="3">
        <v>0.60416666666666663</v>
      </c>
      <c r="AI1184" s="4">
        <v>13.17</v>
      </c>
      <c r="AJ1184">
        <v>19.760000000000002</v>
      </c>
      <c r="AK1184">
        <v>19.760000000000002</v>
      </c>
      <c r="AL1184" t="s">
        <v>79</v>
      </c>
      <c r="AM1184" t="s">
        <v>80</v>
      </c>
      <c r="AO1184" t="s">
        <v>81</v>
      </c>
      <c r="AP1184" t="s">
        <v>69</v>
      </c>
      <c r="AQ1184" t="s">
        <v>69</v>
      </c>
      <c r="AR1184" t="s">
        <v>80</v>
      </c>
      <c r="AT1184" t="s">
        <v>80</v>
      </c>
      <c r="AW1184" t="s">
        <v>80</v>
      </c>
      <c r="AY1184" t="s">
        <v>715</v>
      </c>
      <c r="AZ1184" t="s">
        <v>716</v>
      </c>
      <c r="BA1184" t="s">
        <v>90</v>
      </c>
      <c r="BB1184">
        <v>77443</v>
      </c>
      <c r="BC1184" t="s">
        <v>83</v>
      </c>
    </row>
    <row r="1185" spans="1:55" x14ac:dyDescent="0.25">
      <c r="A1185" t="s">
        <v>7397</v>
      </c>
      <c r="B1185" s="1">
        <v>43462</v>
      </c>
      <c r="C1185" t="s">
        <v>60</v>
      </c>
      <c r="D1185" s="2">
        <v>43411.832673611112</v>
      </c>
      <c r="E1185" t="s">
        <v>85</v>
      </c>
      <c r="H1185" t="s">
        <v>7398</v>
      </c>
      <c r="J1185" t="s">
        <v>7399</v>
      </c>
      <c r="L1185" t="s">
        <v>7400</v>
      </c>
      <c r="M1185" t="s">
        <v>90</v>
      </c>
      <c r="N1185">
        <v>77375</v>
      </c>
      <c r="O1185" t="s">
        <v>68</v>
      </c>
      <c r="Q1185" t="s">
        <v>7401</v>
      </c>
      <c r="S1185" t="s">
        <v>71</v>
      </c>
      <c r="T1185" t="s">
        <v>7402</v>
      </c>
      <c r="U1185" t="s">
        <v>7403</v>
      </c>
      <c r="V1185" t="s">
        <v>7404</v>
      </c>
      <c r="W1185" t="s">
        <v>90</v>
      </c>
      <c r="X1185" t="s">
        <v>7405</v>
      </c>
      <c r="Y1185" t="str">
        <f>"45-4011"</f>
        <v>45-4011</v>
      </c>
      <c r="Z1185" t="s">
        <v>242</v>
      </c>
      <c r="AA1185">
        <v>541620</v>
      </c>
      <c r="AB1185">
        <v>10</v>
      </c>
      <c r="AD1185" t="s">
        <v>77</v>
      </c>
      <c r="AE1185" t="s">
        <v>78</v>
      </c>
      <c r="AF1185">
        <v>40</v>
      </c>
      <c r="AG1185" s="3">
        <v>0.29166666666666669</v>
      </c>
      <c r="AH1185" s="3">
        <v>0.625</v>
      </c>
      <c r="AI1185" s="4">
        <v>15.89</v>
      </c>
      <c r="AJ1185">
        <v>23.84</v>
      </c>
      <c r="AL1185" t="s">
        <v>79</v>
      </c>
      <c r="AM1185" t="s">
        <v>80</v>
      </c>
      <c r="AO1185" t="s">
        <v>81</v>
      </c>
      <c r="AR1185" t="s">
        <v>80</v>
      </c>
      <c r="AT1185" t="s">
        <v>80</v>
      </c>
      <c r="AW1185" t="s">
        <v>80</v>
      </c>
      <c r="AY1185" t="s">
        <v>7406</v>
      </c>
      <c r="AZ1185" t="s">
        <v>7407</v>
      </c>
      <c r="BA1185" t="s">
        <v>90</v>
      </c>
      <c r="BB1185">
        <v>75446</v>
      </c>
      <c r="BC1185" t="s">
        <v>83</v>
      </c>
    </row>
    <row r="1186" spans="1:55" x14ac:dyDescent="0.25">
      <c r="A1186" t="s">
        <v>4447</v>
      </c>
      <c r="B1186" s="1">
        <v>43431</v>
      </c>
      <c r="C1186" t="s">
        <v>60</v>
      </c>
      <c r="D1186" s="2">
        <v>43407.526203703703</v>
      </c>
      <c r="E1186" t="s">
        <v>61</v>
      </c>
      <c r="F1186" s="1">
        <v>43497</v>
      </c>
      <c r="G1186" s="1">
        <v>43799</v>
      </c>
      <c r="H1186" t="s">
        <v>4448</v>
      </c>
      <c r="I1186" t="s">
        <v>4449</v>
      </c>
      <c r="J1186" t="s">
        <v>4450</v>
      </c>
      <c r="L1186" t="s">
        <v>1511</v>
      </c>
      <c r="M1186" t="s">
        <v>261</v>
      </c>
      <c r="N1186">
        <v>85210</v>
      </c>
      <c r="O1186" t="s">
        <v>68</v>
      </c>
      <c r="Q1186" t="s">
        <v>4451</v>
      </c>
      <c r="S1186" t="s">
        <v>71</v>
      </c>
      <c r="T1186" t="s">
        <v>710</v>
      </c>
      <c r="U1186" t="s">
        <v>711</v>
      </c>
      <c r="V1186" t="s">
        <v>319</v>
      </c>
      <c r="W1186" t="s">
        <v>261</v>
      </c>
      <c r="X1186" t="s">
        <v>754</v>
      </c>
      <c r="Y1186" t="str">
        <f>"37-3011"</f>
        <v>37-3011</v>
      </c>
      <c r="Z1186" t="s">
        <v>454</v>
      </c>
      <c r="AA1186">
        <v>561730</v>
      </c>
      <c r="AB1186">
        <v>15</v>
      </c>
      <c r="AC1186">
        <v>15</v>
      </c>
      <c r="AD1186" t="s">
        <v>77</v>
      </c>
      <c r="AE1186" t="s">
        <v>96</v>
      </c>
      <c r="AF1186">
        <v>40</v>
      </c>
      <c r="AG1186" s="3">
        <v>0.25</v>
      </c>
      <c r="AH1186" s="3">
        <v>0.60416666666666663</v>
      </c>
      <c r="AI1186" s="4">
        <v>13.23</v>
      </c>
      <c r="AJ1186">
        <v>19.850000000000001</v>
      </c>
      <c r="AK1186">
        <v>19.850000000000001</v>
      </c>
      <c r="AL1186" t="s">
        <v>79</v>
      </c>
      <c r="AM1186" t="s">
        <v>80</v>
      </c>
      <c r="AO1186" t="s">
        <v>81</v>
      </c>
      <c r="AP1186" t="s">
        <v>69</v>
      </c>
      <c r="AQ1186" t="s">
        <v>69</v>
      </c>
      <c r="AR1186" t="s">
        <v>80</v>
      </c>
      <c r="AT1186" t="s">
        <v>80</v>
      </c>
      <c r="AW1186" t="s">
        <v>71</v>
      </c>
      <c r="AX1186">
        <v>3</v>
      </c>
      <c r="AY1186" t="s">
        <v>1511</v>
      </c>
      <c r="AZ1186" t="s">
        <v>269</v>
      </c>
      <c r="BA1186" t="s">
        <v>261</v>
      </c>
      <c r="BB1186">
        <v>85210</v>
      </c>
      <c r="BC1186" t="s">
        <v>77</v>
      </c>
    </row>
    <row r="1187" spans="1:55" x14ac:dyDescent="0.25">
      <c r="A1187" t="s">
        <v>6813</v>
      </c>
      <c r="B1187" s="1">
        <v>43454</v>
      </c>
      <c r="C1187" t="s">
        <v>60</v>
      </c>
      <c r="D1187" s="2">
        <v>43407.788888888892</v>
      </c>
      <c r="E1187" t="s">
        <v>115</v>
      </c>
      <c r="H1187" t="s">
        <v>6814</v>
      </c>
      <c r="J1187" t="s">
        <v>6815</v>
      </c>
      <c r="L1187" t="s">
        <v>808</v>
      </c>
      <c r="M1187" t="s">
        <v>180</v>
      </c>
      <c r="N1187">
        <v>19382</v>
      </c>
      <c r="O1187" t="s">
        <v>68</v>
      </c>
      <c r="Q1187" t="s">
        <v>6816</v>
      </c>
      <c r="S1187" t="s">
        <v>71</v>
      </c>
      <c r="T1187" t="s">
        <v>2137</v>
      </c>
      <c r="U1187" t="s">
        <v>2138</v>
      </c>
      <c r="V1187" t="s">
        <v>2139</v>
      </c>
      <c r="W1187" t="s">
        <v>180</v>
      </c>
      <c r="X1187" t="s">
        <v>754</v>
      </c>
      <c r="Y1187" t="str">
        <f>"37-3011"</f>
        <v>37-3011</v>
      </c>
      <c r="Z1187" t="s">
        <v>454</v>
      </c>
      <c r="AA1187">
        <v>561730</v>
      </c>
      <c r="AB1187">
        <v>8</v>
      </c>
      <c r="AD1187" t="s">
        <v>77</v>
      </c>
      <c r="AE1187" t="s">
        <v>78</v>
      </c>
      <c r="AF1187">
        <v>40</v>
      </c>
      <c r="AG1187" s="3">
        <v>0.3125</v>
      </c>
      <c r="AH1187" s="3">
        <v>0.6875</v>
      </c>
      <c r="AI1187" s="4">
        <v>15.35</v>
      </c>
      <c r="AJ1187">
        <v>23.03</v>
      </c>
      <c r="AK1187">
        <v>23.03</v>
      </c>
      <c r="AL1187" t="s">
        <v>79</v>
      </c>
      <c r="AM1187" t="s">
        <v>80</v>
      </c>
      <c r="AO1187" t="s">
        <v>81</v>
      </c>
      <c r="AR1187" t="s">
        <v>80</v>
      </c>
      <c r="AT1187" t="s">
        <v>80</v>
      </c>
      <c r="AW1187" t="s">
        <v>80</v>
      </c>
      <c r="AY1187" t="s">
        <v>808</v>
      </c>
      <c r="AZ1187" t="s">
        <v>809</v>
      </c>
      <c r="BA1187" t="s">
        <v>180</v>
      </c>
      <c r="BB1187">
        <v>19382</v>
      </c>
      <c r="BC1187" t="s">
        <v>77</v>
      </c>
    </row>
    <row r="1188" spans="1:55" x14ac:dyDescent="0.25">
      <c r="A1188" t="s">
        <v>6387</v>
      </c>
      <c r="B1188" s="1">
        <v>43430</v>
      </c>
      <c r="C1188" t="s">
        <v>60</v>
      </c>
      <c r="D1188" s="2">
        <v>43407.177083333336</v>
      </c>
      <c r="E1188" t="s">
        <v>61</v>
      </c>
      <c r="F1188" s="1">
        <v>43497</v>
      </c>
      <c r="G1188" s="1">
        <v>43799</v>
      </c>
      <c r="H1188" t="s">
        <v>6388</v>
      </c>
      <c r="J1188" t="s">
        <v>707</v>
      </c>
      <c r="K1188" t="s">
        <v>708</v>
      </c>
      <c r="L1188" t="s">
        <v>319</v>
      </c>
      <c r="M1188" t="s">
        <v>261</v>
      </c>
      <c r="N1188">
        <v>85024</v>
      </c>
      <c r="O1188" t="s">
        <v>68</v>
      </c>
      <c r="Q1188" t="s">
        <v>709</v>
      </c>
      <c r="S1188" t="s">
        <v>71</v>
      </c>
      <c r="T1188" t="s">
        <v>710</v>
      </c>
      <c r="U1188" t="s">
        <v>711</v>
      </c>
      <c r="V1188" t="s">
        <v>712</v>
      </c>
      <c r="W1188" t="s">
        <v>261</v>
      </c>
      <c r="X1188" t="s">
        <v>713</v>
      </c>
      <c r="Y1188" t="str">
        <f>"45-2092"</f>
        <v>45-2092</v>
      </c>
      <c r="Z1188" t="s">
        <v>714</v>
      </c>
      <c r="AA1188">
        <v>424930</v>
      </c>
      <c r="AB1188">
        <v>60</v>
      </c>
      <c r="AC1188">
        <v>60</v>
      </c>
      <c r="AD1188" t="s">
        <v>77</v>
      </c>
      <c r="AE1188" t="s">
        <v>96</v>
      </c>
      <c r="AF1188">
        <v>40</v>
      </c>
      <c r="AG1188" s="3">
        <v>0.25</v>
      </c>
      <c r="AH1188" s="3">
        <v>0.60416666666666663</v>
      </c>
      <c r="AI1188" s="4">
        <v>11.73</v>
      </c>
      <c r="AJ1188">
        <v>17.600000000000001</v>
      </c>
      <c r="AK1188">
        <v>17.600000000000001</v>
      </c>
      <c r="AL1188" t="s">
        <v>79</v>
      </c>
      <c r="AM1188" t="s">
        <v>80</v>
      </c>
      <c r="AO1188" t="s">
        <v>81</v>
      </c>
      <c r="AP1188" t="s">
        <v>69</v>
      </c>
      <c r="AQ1188" t="s">
        <v>69</v>
      </c>
      <c r="AR1188" t="s">
        <v>80</v>
      </c>
      <c r="AT1188" t="s">
        <v>80</v>
      </c>
      <c r="AW1188" t="s">
        <v>80</v>
      </c>
      <c r="AY1188" t="s">
        <v>319</v>
      </c>
      <c r="AZ1188" t="s">
        <v>269</v>
      </c>
      <c r="BA1188" t="s">
        <v>261</v>
      </c>
      <c r="BB1188">
        <v>85024</v>
      </c>
      <c r="BC1188" t="s">
        <v>77</v>
      </c>
    </row>
    <row r="1189" spans="1:55" x14ac:dyDescent="0.25">
      <c r="A1189" t="s">
        <v>1190</v>
      </c>
      <c r="B1189" s="1">
        <v>43441</v>
      </c>
      <c r="C1189" t="s">
        <v>60</v>
      </c>
      <c r="D1189" s="2">
        <v>43407.516388888886</v>
      </c>
      <c r="E1189" t="s">
        <v>61</v>
      </c>
      <c r="F1189" s="1">
        <v>43497</v>
      </c>
      <c r="G1189" s="1">
        <v>43769</v>
      </c>
      <c r="H1189" t="s">
        <v>1191</v>
      </c>
      <c r="J1189" t="s">
        <v>1192</v>
      </c>
      <c r="K1189" t="s">
        <v>1193</v>
      </c>
      <c r="L1189" t="s">
        <v>377</v>
      </c>
      <c r="M1189" t="s">
        <v>119</v>
      </c>
      <c r="N1189">
        <v>33141</v>
      </c>
      <c r="O1189" t="s">
        <v>68</v>
      </c>
      <c r="Q1189" t="s">
        <v>1194</v>
      </c>
      <c r="S1189" t="s">
        <v>80</v>
      </c>
      <c r="U1189" t="s">
        <v>108</v>
      </c>
      <c r="X1189" t="s">
        <v>558</v>
      </c>
      <c r="Y1189" t="str">
        <f>"37-2012"</f>
        <v>37-2012</v>
      </c>
      <c r="Z1189" t="s">
        <v>268</v>
      </c>
      <c r="AA1189">
        <v>561720</v>
      </c>
      <c r="AB1189">
        <v>25</v>
      </c>
      <c r="AC1189">
        <v>25</v>
      </c>
      <c r="AD1189" t="s">
        <v>77</v>
      </c>
      <c r="AE1189" t="s">
        <v>96</v>
      </c>
      <c r="AF1189">
        <v>35</v>
      </c>
      <c r="AG1189" s="3">
        <v>0.375</v>
      </c>
      <c r="AH1189" s="3">
        <v>0.66666666666666663</v>
      </c>
      <c r="AI1189" s="4">
        <v>10.47</v>
      </c>
      <c r="AJ1189">
        <v>15.71</v>
      </c>
      <c r="AL1189" t="s">
        <v>79</v>
      </c>
      <c r="AM1189" t="s">
        <v>80</v>
      </c>
      <c r="AO1189" t="s">
        <v>81</v>
      </c>
      <c r="AR1189" t="s">
        <v>80</v>
      </c>
      <c r="AT1189" t="s">
        <v>80</v>
      </c>
      <c r="AW1189" t="s">
        <v>71</v>
      </c>
      <c r="AX1189">
        <v>1</v>
      </c>
      <c r="AY1189" t="s">
        <v>1195</v>
      </c>
      <c r="AZ1189" t="s">
        <v>1196</v>
      </c>
      <c r="BA1189" t="s">
        <v>119</v>
      </c>
      <c r="BB1189">
        <v>32408</v>
      </c>
      <c r="BC1189" t="s">
        <v>77</v>
      </c>
    </row>
    <row r="1190" spans="1:55" x14ac:dyDescent="0.25">
      <c r="A1190" t="s">
        <v>5398</v>
      </c>
      <c r="B1190" s="1">
        <v>43433</v>
      </c>
      <c r="C1190" t="s">
        <v>60</v>
      </c>
      <c r="D1190" s="2">
        <v>43407.031238425923</v>
      </c>
      <c r="E1190" t="s">
        <v>61</v>
      </c>
      <c r="F1190" s="1">
        <v>43497</v>
      </c>
      <c r="G1190" s="1">
        <v>43799</v>
      </c>
      <c r="H1190" t="s">
        <v>2243</v>
      </c>
      <c r="J1190" t="s">
        <v>5399</v>
      </c>
      <c r="L1190" t="s">
        <v>2814</v>
      </c>
      <c r="M1190" t="s">
        <v>139</v>
      </c>
      <c r="N1190">
        <v>27529</v>
      </c>
      <c r="O1190" t="s">
        <v>68</v>
      </c>
      <c r="Q1190" t="s">
        <v>5400</v>
      </c>
      <c r="S1190" t="s">
        <v>71</v>
      </c>
      <c r="T1190" t="s">
        <v>761</v>
      </c>
      <c r="U1190" t="s">
        <v>762</v>
      </c>
      <c r="V1190" t="s">
        <v>216</v>
      </c>
      <c r="W1190" t="s">
        <v>90</v>
      </c>
      <c r="X1190" t="s">
        <v>754</v>
      </c>
      <c r="Y1190" t="str">
        <f>"37-3011"</f>
        <v>37-3011</v>
      </c>
      <c r="Z1190" t="s">
        <v>454</v>
      </c>
      <c r="AA1190">
        <v>561730</v>
      </c>
      <c r="AB1190">
        <v>20</v>
      </c>
      <c r="AC1190">
        <v>20</v>
      </c>
      <c r="AD1190" t="s">
        <v>77</v>
      </c>
      <c r="AE1190" t="s">
        <v>96</v>
      </c>
      <c r="AF1190">
        <v>40</v>
      </c>
      <c r="AG1190" s="3">
        <v>0.27083333333333331</v>
      </c>
      <c r="AH1190" s="3">
        <v>0.64583333333333337</v>
      </c>
      <c r="AI1190" s="4">
        <v>14.52</v>
      </c>
      <c r="AJ1190">
        <v>21.78</v>
      </c>
      <c r="AL1190" t="s">
        <v>79</v>
      </c>
      <c r="AM1190" t="s">
        <v>80</v>
      </c>
      <c r="AO1190" t="s">
        <v>81</v>
      </c>
      <c r="AR1190" t="s">
        <v>80</v>
      </c>
      <c r="AT1190" t="s">
        <v>80</v>
      </c>
      <c r="AW1190" t="s">
        <v>80</v>
      </c>
      <c r="AY1190" t="s">
        <v>2814</v>
      </c>
      <c r="AZ1190" t="s">
        <v>2771</v>
      </c>
      <c r="BA1190" t="s">
        <v>139</v>
      </c>
      <c r="BB1190">
        <v>27529</v>
      </c>
      <c r="BC1190" t="s">
        <v>77</v>
      </c>
    </row>
    <row r="1191" spans="1:55" x14ac:dyDescent="0.25">
      <c r="A1191" t="s">
        <v>3457</v>
      </c>
      <c r="B1191" s="1">
        <v>43437</v>
      </c>
      <c r="C1191" t="s">
        <v>60</v>
      </c>
      <c r="D1191" s="2">
        <v>43407.442789351851</v>
      </c>
      <c r="E1191" t="s">
        <v>61</v>
      </c>
      <c r="F1191" s="1">
        <v>43497</v>
      </c>
      <c r="G1191" s="1">
        <v>43770</v>
      </c>
      <c r="H1191" t="s">
        <v>2433</v>
      </c>
      <c r="J1191" t="s">
        <v>2434</v>
      </c>
      <c r="L1191" t="s">
        <v>2435</v>
      </c>
      <c r="M1191" t="s">
        <v>90</v>
      </c>
      <c r="N1191">
        <v>76009</v>
      </c>
      <c r="O1191" t="s">
        <v>68</v>
      </c>
      <c r="Q1191" t="s">
        <v>2436</v>
      </c>
      <c r="S1191" t="s">
        <v>71</v>
      </c>
      <c r="T1191" t="s">
        <v>663</v>
      </c>
      <c r="U1191" t="s">
        <v>1003</v>
      </c>
      <c r="V1191" t="s">
        <v>640</v>
      </c>
      <c r="W1191" t="s">
        <v>90</v>
      </c>
      <c r="X1191" t="s">
        <v>754</v>
      </c>
      <c r="Y1191" t="str">
        <f>"37-3011"</f>
        <v>37-3011</v>
      </c>
      <c r="Z1191" t="s">
        <v>454</v>
      </c>
      <c r="AA1191">
        <v>561730</v>
      </c>
      <c r="AB1191">
        <v>15</v>
      </c>
      <c r="AC1191">
        <v>15</v>
      </c>
      <c r="AD1191" t="s">
        <v>77</v>
      </c>
      <c r="AE1191" t="s">
        <v>96</v>
      </c>
      <c r="AF1191">
        <v>40</v>
      </c>
      <c r="AG1191" s="3">
        <v>0.33333333333333331</v>
      </c>
      <c r="AH1191" s="3">
        <v>0.70833333333333337</v>
      </c>
      <c r="AI1191" s="4">
        <v>13.44</v>
      </c>
      <c r="AJ1191">
        <v>20.16</v>
      </c>
      <c r="AL1191" t="s">
        <v>79</v>
      </c>
      <c r="AM1191" t="s">
        <v>80</v>
      </c>
      <c r="AO1191" t="s">
        <v>81</v>
      </c>
      <c r="AR1191" t="s">
        <v>80</v>
      </c>
      <c r="AT1191" t="s">
        <v>80</v>
      </c>
      <c r="AW1191" t="s">
        <v>80</v>
      </c>
      <c r="AY1191" t="s">
        <v>865</v>
      </c>
      <c r="AZ1191" t="s">
        <v>2298</v>
      </c>
      <c r="BA1191" t="s">
        <v>90</v>
      </c>
      <c r="BB1191">
        <v>77072</v>
      </c>
      <c r="BC1191" t="s">
        <v>77</v>
      </c>
    </row>
    <row r="1192" spans="1:55" x14ac:dyDescent="0.25">
      <c r="A1192" t="s">
        <v>3479</v>
      </c>
      <c r="B1192" s="1">
        <v>43437</v>
      </c>
      <c r="C1192" t="s">
        <v>60</v>
      </c>
      <c r="D1192" s="2">
        <v>43407.380787037036</v>
      </c>
      <c r="E1192" t="s">
        <v>61</v>
      </c>
      <c r="F1192" s="1">
        <v>43497</v>
      </c>
      <c r="G1192" s="1">
        <v>43799</v>
      </c>
      <c r="H1192" t="s">
        <v>3480</v>
      </c>
      <c r="I1192" t="s">
        <v>3481</v>
      </c>
      <c r="J1192" t="s">
        <v>707</v>
      </c>
      <c r="K1192" t="s">
        <v>708</v>
      </c>
      <c r="L1192" t="s">
        <v>319</v>
      </c>
      <c r="M1192" t="s">
        <v>261</v>
      </c>
      <c r="N1192">
        <v>85024</v>
      </c>
      <c r="O1192" t="s">
        <v>68</v>
      </c>
      <c r="Q1192" t="s">
        <v>709</v>
      </c>
      <c r="S1192" t="s">
        <v>71</v>
      </c>
      <c r="T1192" t="s">
        <v>710</v>
      </c>
      <c r="U1192" t="s">
        <v>711</v>
      </c>
      <c r="V1192" t="s">
        <v>712</v>
      </c>
      <c r="W1192" t="s">
        <v>261</v>
      </c>
      <c r="X1192" t="s">
        <v>713</v>
      </c>
      <c r="Y1192" t="str">
        <f>"45-2092"</f>
        <v>45-2092</v>
      </c>
      <c r="Z1192" t="s">
        <v>714</v>
      </c>
      <c r="AA1192">
        <v>424930</v>
      </c>
      <c r="AB1192">
        <v>25</v>
      </c>
      <c r="AC1192">
        <v>25</v>
      </c>
      <c r="AD1192" t="s">
        <v>77</v>
      </c>
      <c r="AE1192" t="s">
        <v>96</v>
      </c>
      <c r="AF1192">
        <v>40</v>
      </c>
      <c r="AG1192" s="3">
        <v>0.25</v>
      </c>
      <c r="AH1192" s="3">
        <v>0.60416666666666663</v>
      </c>
      <c r="AI1192" s="4">
        <v>9.7100000000000009</v>
      </c>
      <c r="AJ1192">
        <v>14.57</v>
      </c>
      <c r="AK1192">
        <v>14.57</v>
      </c>
      <c r="AL1192" t="s">
        <v>79</v>
      </c>
      <c r="AM1192" t="s">
        <v>80</v>
      </c>
      <c r="AO1192" t="s">
        <v>81</v>
      </c>
      <c r="AP1192" t="s">
        <v>69</v>
      </c>
      <c r="AQ1192" t="s">
        <v>69</v>
      </c>
      <c r="AR1192" t="s">
        <v>80</v>
      </c>
      <c r="AT1192" t="s">
        <v>80</v>
      </c>
      <c r="AW1192" t="s">
        <v>80</v>
      </c>
      <c r="AY1192" t="s">
        <v>3482</v>
      </c>
      <c r="AZ1192" t="s">
        <v>2298</v>
      </c>
      <c r="BA1192" t="s">
        <v>90</v>
      </c>
      <c r="BB1192">
        <v>77388</v>
      </c>
      <c r="BC1192" t="s">
        <v>77</v>
      </c>
    </row>
    <row r="1193" spans="1:55" x14ac:dyDescent="0.25">
      <c r="A1193" t="s">
        <v>2522</v>
      </c>
      <c r="B1193" s="1">
        <v>43441</v>
      </c>
      <c r="C1193" t="s">
        <v>60</v>
      </c>
      <c r="D1193" s="2">
        <v>43407.817199074074</v>
      </c>
      <c r="E1193" t="s">
        <v>61</v>
      </c>
      <c r="F1193" s="1">
        <v>43497</v>
      </c>
      <c r="G1193" s="1">
        <v>43799</v>
      </c>
      <c r="H1193" t="s">
        <v>2523</v>
      </c>
      <c r="J1193" t="s">
        <v>2524</v>
      </c>
      <c r="L1193" t="s">
        <v>2354</v>
      </c>
      <c r="M1193" t="s">
        <v>1092</v>
      </c>
      <c r="N1193">
        <v>19808</v>
      </c>
      <c r="O1193" t="s">
        <v>68</v>
      </c>
      <c r="Q1193" t="s">
        <v>2525</v>
      </c>
      <c r="S1193" t="s">
        <v>71</v>
      </c>
      <c r="T1193" t="s">
        <v>2526</v>
      </c>
      <c r="U1193" t="s">
        <v>2138</v>
      </c>
      <c r="V1193" t="s">
        <v>2139</v>
      </c>
      <c r="W1193" t="s">
        <v>180</v>
      </c>
      <c r="X1193" t="s">
        <v>754</v>
      </c>
      <c r="Y1193" t="str">
        <f>"37-3011"</f>
        <v>37-3011</v>
      </c>
      <c r="Z1193" t="s">
        <v>454</v>
      </c>
      <c r="AA1193">
        <v>561730</v>
      </c>
      <c r="AB1193">
        <v>7</v>
      </c>
      <c r="AC1193">
        <v>7</v>
      </c>
      <c r="AD1193" t="s">
        <v>77</v>
      </c>
      <c r="AE1193" t="s">
        <v>78</v>
      </c>
      <c r="AF1193">
        <v>40</v>
      </c>
      <c r="AG1193" s="3">
        <v>0.29166666666666669</v>
      </c>
      <c r="AH1193" s="3">
        <v>0.64583333333333337</v>
      </c>
      <c r="AI1193" s="4">
        <v>14.03</v>
      </c>
      <c r="AJ1193">
        <v>21.05</v>
      </c>
      <c r="AK1193">
        <v>21.05</v>
      </c>
      <c r="AL1193" t="s">
        <v>79</v>
      </c>
      <c r="AM1193" t="s">
        <v>80</v>
      </c>
      <c r="AO1193" t="s">
        <v>81</v>
      </c>
      <c r="AR1193" t="s">
        <v>80</v>
      </c>
      <c r="AT1193" t="s">
        <v>80</v>
      </c>
      <c r="AW1193" t="s">
        <v>71</v>
      </c>
      <c r="AX1193">
        <v>3</v>
      </c>
      <c r="AY1193" t="s">
        <v>2357</v>
      </c>
      <c r="AZ1193" t="s">
        <v>2357</v>
      </c>
      <c r="BA1193" t="s">
        <v>1092</v>
      </c>
      <c r="BB1193">
        <v>19720</v>
      </c>
      <c r="BC1193" t="s">
        <v>77</v>
      </c>
    </row>
    <row r="1194" spans="1:55" x14ac:dyDescent="0.25">
      <c r="A1194" t="s">
        <v>4913</v>
      </c>
      <c r="B1194" s="1">
        <v>43465</v>
      </c>
      <c r="C1194" t="s">
        <v>60</v>
      </c>
      <c r="D1194" s="2">
        <v>43407.563310185185</v>
      </c>
      <c r="E1194" t="s">
        <v>61</v>
      </c>
      <c r="F1194" s="1">
        <v>43483</v>
      </c>
      <c r="G1194" s="1">
        <v>43677</v>
      </c>
      <c r="H1194" t="s">
        <v>4914</v>
      </c>
      <c r="J1194" t="s">
        <v>4915</v>
      </c>
      <c r="L1194" t="s">
        <v>1960</v>
      </c>
      <c r="M1194" t="s">
        <v>261</v>
      </c>
      <c r="N1194">
        <v>85286</v>
      </c>
      <c r="O1194" t="s">
        <v>68</v>
      </c>
      <c r="Q1194" t="s">
        <v>4916</v>
      </c>
      <c r="S1194" t="s">
        <v>71</v>
      </c>
      <c r="T1194" t="s">
        <v>710</v>
      </c>
      <c r="U1194" t="s">
        <v>711</v>
      </c>
      <c r="V1194" t="s">
        <v>712</v>
      </c>
      <c r="W1194" t="s">
        <v>261</v>
      </c>
      <c r="X1194" t="s">
        <v>1962</v>
      </c>
      <c r="Y1194" t="str">
        <f>"47-2061"</f>
        <v>47-2061</v>
      </c>
      <c r="Z1194" t="s">
        <v>92</v>
      </c>
      <c r="AA1194">
        <v>238990</v>
      </c>
      <c r="AB1194">
        <v>28</v>
      </c>
      <c r="AC1194">
        <v>28</v>
      </c>
      <c r="AD1194" t="s">
        <v>77</v>
      </c>
      <c r="AE1194" t="s">
        <v>96</v>
      </c>
      <c r="AF1194">
        <v>40</v>
      </c>
      <c r="AG1194" s="3">
        <v>0.25</v>
      </c>
      <c r="AH1194" s="3">
        <v>0.60416666666666663</v>
      </c>
      <c r="AI1194" s="4">
        <v>16.39</v>
      </c>
      <c r="AJ1194">
        <v>24.59</v>
      </c>
      <c r="AK1194">
        <v>24.59</v>
      </c>
      <c r="AL1194" t="s">
        <v>79</v>
      </c>
      <c r="AM1194" t="s">
        <v>80</v>
      </c>
      <c r="AO1194" t="s">
        <v>81</v>
      </c>
      <c r="AP1194" t="s">
        <v>69</v>
      </c>
      <c r="AQ1194" t="s">
        <v>81</v>
      </c>
      <c r="AR1194" t="s">
        <v>80</v>
      </c>
      <c r="AT1194" t="s">
        <v>80</v>
      </c>
      <c r="AW1194" t="s">
        <v>71</v>
      </c>
      <c r="AX1194">
        <v>3</v>
      </c>
      <c r="AY1194" t="s">
        <v>1960</v>
      </c>
      <c r="AZ1194" t="s">
        <v>269</v>
      </c>
      <c r="BA1194" t="s">
        <v>261</v>
      </c>
      <c r="BB1194">
        <v>85286</v>
      </c>
      <c r="BC1194" t="s">
        <v>77</v>
      </c>
    </row>
    <row r="1195" spans="1:55" x14ac:dyDescent="0.25">
      <c r="A1195" t="s">
        <v>4470</v>
      </c>
      <c r="B1195" s="1">
        <v>43437</v>
      </c>
      <c r="C1195" t="s">
        <v>60</v>
      </c>
      <c r="D1195" s="2">
        <v>43407.601631944446</v>
      </c>
      <c r="E1195" t="s">
        <v>61</v>
      </c>
      <c r="F1195" s="1">
        <v>43497</v>
      </c>
      <c r="G1195" s="1">
        <v>43789</v>
      </c>
      <c r="H1195" t="s">
        <v>4092</v>
      </c>
      <c r="J1195" t="s">
        <v>4093</v>
      </c>
      <c r="K1195" t="s">
        <v>4094</v>
      </c>
      <c r="L1195" t="s">
        <v>89</v>
      </c>
      <c r="M1195" t="s">
        <v>90</v>
      </c>
      <c r="N1195">
        <v>78248</v>
      </c>
      <c r="O1195" t="s">
        <v>68</v>
      </c>
      <c r="Q1195" t="s">
        <v>4095</v>
      </c>
      <c r="S1195" t="s">
        <v>71</v>
      </c>
      <c r="T1195" t="s">
        <v>207</v>
      </c>
      <c r="U1195" t="s">
        <v>208</v>
      </c>
      <c r="V1195" t="s">
        <v>209</v>
      </c>
      <c r="W1195" t="s">
        <v>90</v>
      </c>
      <c r="X1195" t="s">
        <v>210</v>
      </c>
      <c r="Y1195" t="str">
        <f>"39-3091"</f>
        <v>39-3091</v>
      </c>
      <c r="Z1195" t="s">
        <v>166</v>
      </c>
      <c r="AA1195">
        <v>713990</v>
      </c>
      <c r="AB1195">
        <v>30</v>
      </c>
      <c r="AC1195">
        <v>30</v>
      </c>
      <c r="AD1195" t="s">
        <v>77</v>
      </c>
      <c r="AE1195" t="s">
        <v>78</v>
      </c>
      <c r="AF1195">
        <v>40</v>
      </c>
      <c r="AG1195" s="3">
        <v>0.54166666666666663</v>
      </c>
      <c r="AH1195" s="3">
        <v>0.91666666666666663</v>
      </c>
      <c r="AI1195" s="4">
        <v>8.58</v>
      </c>
      <c r="AL1195" t="s">
        <v>79</v>
      </c>
      <c r="AM1195" t="s">
        <v>80</v>
      </c>
      <c r="AO1195" t="s">
        <v>81</v>
      </c>
      <c r="AR1195" t="s">
        <v>80</v>
      </c>
      <c r="AT1195" t="s">
        <v>80</v>
      </c>
      <c r="AW1195" t="s">
        <v>80</v>
      </c>
      <c r="AY1195" t="s">
        <v>539</v>
      </c>
      <c r="AZ1195" t="s">
        <v>755</v>
      </c>
      <c r="BA1195" t="s">
        <v>90</v>
      </c>
      <c r="BB1195">
        <v>78248</v>
      </c>
      <c r="BC1195" t="s">
        <v>77</v>
      </c>
    </row>
    <row r="1196" spans="1:55" x14ac:dyDescent="0.25">
      <c r="A1196" t="s">
        <v>4368</v>
      </c>
      <c r="B1196" s="1">
        <v>43433</v>
      </c>
      <c r="C1196" t="s">
        <v>60</v>
      </c>
      <c r="D1196" s="2">
        <v>43407.024328703701</v>
      </c>
      <c r="E1196" t="s">
        <v>61</v>
      </c>
      <c r="F1196" s="1">
        <v>43497</v>
      </c>
      <c r="G1196" s="1">
        <v>43799</v>
      </c>
      <c r="H1196" t="s">
        <v>2243</v>
      </c>
      <c r="J1196" t="s">
        <v>4369</v>
      </c>
      <c r="L1196" t="s">
        <v>4370</v>
      </c>
      <c r="M1196" t="s">
        <v>152</v>
      </c>
      <c r="N1196">
        <v>21798</v>
      </c>
      <c r="O1196" t="s">
        <v>68</v>
      </c>
      <c r="Q1196" t="s">
        <v>4371</v>
      </c>
      <c r="S1196" t="s">
        <v>71</v>
      </c>
      <c r="T1196" t="s">
        <v>761</v>
      </c>
      <c r="U1196" t="s">
        <v>762</v>
      </c>
      <c r="V1196" t="s">
        <v>216</v>
      </c>
      <c r="W1196" t="s">
        <v>90</v>
      </c>
      <c r="X1196" t="s">
        <v>754</v>
      </c>
      <c r="Y1196" t="str">
        <f>"37-3011"</f>
        <v>37-3011</v>
      </c>
      <c r="Z1196" t="s">
        <v>454</v>
      </c>
      <c r="AA1196">
        <v>561730</v>
      </c>
      <c r="AB1196">
        <v>11</v>
      </c>
      <c r="AC1196">
        <v>11</v>
      </c>
      <c r="AD1196" t="s">
        <v>77</v>
      </c>
      <c r="AE1196" t="s">
        <v>96</v>
      </c>
      <c r="AF1196">
        <v>40</v>
      </c>
      <c r="AG1196" s="3">
        <v>0.27083333333333331</v>
      </c>
      <c r="AH1196" s="3">
        <v>0.64583333333333337</v>
      </c>
      <c r="AI1196" s="4">
        <v>14.74</v>
      </c>
      <c r="AJ1196">
        <v>22.11</v>
      </c>
      <c r="AL1196" t="s">
        <v>79</v>
      </c>
      <c r="AM1196" t="s">
        <v>80</v>
      </c>
      <c r="AO1196" t="s">
        <v>81</v>
      </c>
      <c r="AR1196" t="s">
        <v>80</v>
      </c>
      <c r="AT1196" t="s">
        <v>80</v>
      </c>
      <c r="AW1196" t="s">
        <v>80</v>
      </c>
      <c r="AY1196" t="s">
        <v>4370</v>
      </c>
      <c r="AZ1196" t="s">
        <v>1460</v>
      </c>
      <c r="BA1196" t="s">
        <v>152</v>
      </c>
      <c r="BB1196">
        <v>21798</v>
      </c>
      <c r="BC1196" t="s">
        <v>77</v>
      </c>
    </row>
    <row r="1197" spans="1:55" x14ac:dyDescent="0.25">
      <c r="A1197" t="s">
        <v>3227</v>
      </c>
      <c r="B1197" s="1">
        <v>43430</v>
      </c>
      <c r="C1197" t="s">
        <v>60</v>
      </c>
      <c r="D1197" s="2">
        <v>43407.314583333333</v>
      </c>
      <c r="E1197" t="s">
        <v>61</v>
      </c>
      <c r="F1197" s="1">
        <v>43497</v>
      </c>
      <c r="G1197" s="1">
        <v>43799</v>
      </c>
      <c r="H1197" t="s">
        <v>1958</v>
      </c>
      <c r="J1197" t="s">
        <v>1959</v>
      </c>
      <c r="L1197" t="s">
        <v>1960</v>
      </c>
      <c r="M1197" t="s">
        <v>261</v>
      </c>
      <c r="N1197">
        <v>85224</v>
      </c>
      <c r="O1197" t="s">
        <v>68</v>
      </c>
      <c r="Q1197" t="s">
        <v>1961</v>
      </c>
      <c r="S1197" t="s">
        <v>71</v>
      </c>
      <c r="T1197" t="s">
        <v>710</v>
      </c>
      <c r="U1197" t="s">
        <v>711</v>
      </c>
      <c r="V1197" t="s">
        <v>319</v>
      </c>
      <c r="W1197" t="s">
        <v>261</v>
      </c>
      <c r="X1197" t="s">
        <v>830</v>
      </c>
      <c r="Y1197" t="str">
        <f>"37-3011"</f>
        <v>37-3011</v>
      </c>
      <c r="Z1197" t="s">
        <v>454</v>
      </c>
      <c r="AA1197">
        <v>561730</v>
      </c>
      <c r="AB1197">
        <v>48</v>
      </c>
      <c r="AC1197">
        <v>48</v>
      </c>
      <c r="AD1197" t="s">
        <v>77</v>
      </c>
      <c r="AE1197" t="s">
        <v>96</v>
      </c>
      <c r="AF1197">
        <v>40</v>
      </c>
      <c r="AG1197" s="3">
        <v>0.27083333333333331</v>
      </c>
      <c r="AH1197" s="3">
        <v>0.60416666666666663</v>
      </c>
      <c r="AI1197" s="4">
        <v>13.23</v>
      </c>
      <c r="AJ1197">
        <v>19.850000000000001</v>
      </c>
      <c r="AK1197">
        <v>19.850000000000001</v>
      </c>
      <c r="AL1197" t="s">
        <v>79</v>
      </c>
      <c r="AM1197" t="s">
        <v>80</v>
      </c>
      <c r="AO1197" t="s">
        <v>81</v>
      </c>
      <c r="AP1197" t="s">
        <v>69</v>
      </c>
      <c r="AQ1197" t="s">
        <v>81</v>
      </c>
      <c r="AR1197" t="s">
        <v>80</v>
      </c>
      <c r="AT1197" t="s">
        <v>80</v>
      </c>
      <c r="AW1197" t="s">
        <v>71</v>
      </c>
      <c r="AX1197">
        <v>3</v>
      </c>
      <c r="AY1197" t="s">
        <v>1960</v>
      </c>
      <c r="AZ1197" t="s">
        <v>269</v>
      </c>
      <c r="BA1197" t="s">
        <v>261</v>
      </c>
      <c r="BB1197">
        <v>85224</v>
      </c>
      <c r="BC1197" t="s">
        <v>77</v>
      </c>
    </row>
    <row r="1198" spans="1:55" x14ac:dyDescent="0.25">
      <c r="A1198" t="s">
        <v>4963</v>
      </c>
      <c r="B1198" s="1">
        <v>43454</v>
      </c>
      <c r="C1198" t="s">
        <v>60</v>
      </c>
      <c r="D1198" s="2">
        <v>43407.513842592591</v>
      </c>
      <c r="E1198" t="s">
        <v>115</v>
      </c>
      <c r="H1198" t="s">
        <v>4964</v>
      </c>
      <c r="J1198" t="s">
        <v>4965</v>
      </c>
      <c r="L1198" t="s">
        <v>3297</v>
      </c>
      <c r="M1198" t="s">
        <v>261</v>
      </c>
      <c r="N1198">
        <v>85281</v>
      </c>
      <c r="O1198" t="s">
        <v>68</v>
      </c>
      <c r="Q1198" t="s">
        <v>4966</v>
      </c>
      <c r="S1198" t="s">
        <v>71</v>
      </c>
      <c r="T1198" t="s">
        <v>710</v>
      </c>
      <c r="U1198" t="s">
        <v>711</v>
      </c>
      <c r="V1198" t="s">
        <v>319</v>
      </c>
      <c r="W1198" t="s">
        <v>261</v>
      </c>
      <c r="X1198" t="s">
        <v>1962</v>
      </c>
      <c r="Y1198" t="str">
        <f>"47-2061"</f>
        <v>47-2061</v>
      </c>
      <c r="Z1198" t="s">
        <v>92</v>
      </c>
      <c r="AA1198">
        <v>561730</v>
      </c>
      <c r="AB1198">
        <v>8</v>
      </c>
      <c r="AD1198" t="s">
        <v>77</v>
      </c>
      <c r="AE1198" t="s">
        <v>96</v>
      </c>
      <c r="AF1198">
        <v>40</v>
      </c>
      <c r="AG1198" s="3">
        <v>0.29166666666666669</v>
      </c>
      <c r="AH1198" s="3">
        <v>0.64583333333333337</v>
      </c>
      <c r="AI1198" s="4">
        <v>16.39</v>
      </c>
      <c r="AJ1198">
        <v>24.59</v>
      </c>
      <c r="AK1198">
        <v>24.59</v>
      </c>
      <c r="AL1198" t="s">
        <v>79</v>
      </c>
      <c r="AM1198" t="s">
        <v>80</v>
      </c>
      <c r="AO1198" t="s">
        <v>81</v>
      </c>
      <c r="AP1198" t="s">
        <v>69</v>
      </c>
      <c r="AQ1198" t="s">
        <v>81</v>
      </c>
      <c r="AR1198" t="s">
        <v>80</v>
      </c>
      <c r="AT1198" t="s">
        <v>80</v>
      </c>
      <c r="AW1198" t="s">
        <v>80</v>
      </c>
      <c r="AY1198" t="s">
        <v>3297</v>
      </c>
      <c r="AZ1198" t="s">
        <v>269</v>
      </c>
      <c r="BA1198" t="s">
        <v>261</v>
      </c>
      <c r="BB1198">
        <v>85281</v>
      </c>
      <c r="BC1198" t="s">
        <v>77</v>
      </c>
    </row>
    <row r="1199" spans="1:55" x14ac:dyDescent="0.25">
      <c r="A1199" t="s">
        <v>3330</v>
      </c>
      <c r="B1199" s="1">
        <v>43431</v>
      </c>
      <c r="C1199" t="s">
        <v>60</v>
      </c>
      <c r="D1199" s="2">
        <v>43407.484502314815</v>
      </c>
      <c r="E1199" t="s">
        <v>61</v>
      </c>
      <c r="F1199" s="1">
        <v>43497</v>
      </c>
      <c r="G1199" s="1">
        <v>43799</v>
      </c>
      <c r="H1199" t="s">
        <v>3331</v>
      </c>
      <c r="J1199" t="s">
        <v>3332</v>
      </c>
      <c r="L1199" t="s">
        <v>3333</v>
      </c>
      <c r="M1199" t="s">
        <v>99</v>
      </c>
      <c r="N1199">
        <v>70062</v>
      </c>
      <c r="O1199" t="s">
        <v>68</v>
      </c>
      <c r="Q1199" t="s">
        <v>3334</v>
      </c>
      <c r="S1199" t="s">
        <v>71</v>
      </c>
      <c r="T1199" t="s">
        <v>710</v>
      </c>
      <c r="U1199" t="s">
        <v>711</v>
      </c>
      <c r="V1199" t="s">
        <v>319</v>
      </c>
      <c r="W1199" t="s">
        <v>261</v>
      </c>
      <c r="X1199" t="s">
        <v>830</v>
      </c>
      <c r="Y1199" t="str">
        <f>"37-3011"</f>
        <v>37-3011</v>
      </c>
      <c r="Z1199" t="s">
        <v>454</v>
      </c>
      <c r="AA1199">
        <v>561730</v>
      </c>
      <c r="AB1199">
        <v>8</v>
      </c>
      <c r="AC1199">
        <v>8</v>
      </c>
      <c r="AD1199" t="s">
        <v>77</v>
      </c>
      <c r="AE1199" t="s">
        <v>96</v>
      </c>
      <c r="AF1199">
        <v>40</v>
      </c>
      <c r="AG1199" s="3">
        <v>0.25</v>
      </c>
      <c r="AH1199" s="3">
        <v>0.60416666666666663</v>
      </c>
      <c r="AI1199" s="4">
        <v>11.93</v>
      </c>
      <c r="AJ1199">
        <v>17.899999999999999</v>
      </c>
      <c r="AK1199">
        <v>17.899999999999999</v>
      </c>
      <c r="AL1199" t="s">
        <v>79</v>
      </c>
      <c r="AM1199" t="s">
        <v>80</v>
      </c>
      <c r="AO1199" t="s">
        <v>81</v>
      </c>
      <c r="AP1199" t="s">
        <v>81</v>
      </c>
      <c r="AQ1199" t="s">
        <v>69</v>
      </c>
      <c r="AR1199" t="s">
        <v>80</v>
      </c>
      <c r="AT1199" t="s">
        <v>80</v>
      </c>
      <c r="AW1199" t="s">
        <v>71</v>
      </c>
      <c r="AX1199">
        <v>3</v>
      </c>
      <c r="AY1199" t="s">
        <v>3333</v>
      </c>
      <c r="AZ1199" t="s">
        <v>278</v>
      </c>
      <c r="BA1199" t="s">
        <v>99</v>
      </c>
      <c r="BB1199">
        <v>70062</v>
      </c>
      <c r="BC1199" t="s">
        <v>77</v>
      </c>
    </row>
    <row r="1200" spans="1:55" x14ac:dyDescent="0.25">
      <c r="A1200" t="s">
        <v>8297</v>
      </c>
      <c r="B1200" s="1">
        <v>43451</v>
      </c>
      <c r="C1200" t="s">
        <v>60</v>
      </c>
      <c r="D1200" s="2">
        <v>43407.28633101852</v>
      </c>
      <c r="E1200" t="s">
        <v>61</v>
      </c>
      <c r="F1200" s="1">
        <v>43497</v>
      </c>
      <c r="G1200" s="1">
        <v>43799</v>
      </c>
      <c r="H1200" t="s">
        <v>8298</v>
      </c>
      <c r="J1200" t="s">
        <v>8299</v>
      </c>
      <c r="L1200" t="s">
        <v>7888</v>
      </c>
      <c r="M1200" t="s">
        <v>99</v>
      </c>
      <c r="N1200">
        <v>70433</v>
      </c>
      <c r="O1200" t="s">
        <v>68</v>
      </c>
      <c r="Q1200" t="s">
        <v>8300</v>
      </c>
      <c r="S1200" t="s">
        <v>71</v>
      </c>
      <c r="T1200" t="s">
        <v>710</v>
      </c>
      <c r="U1200" t="s">
        <v>711</v>
      </c>
      <c r="V1200" t="s">
        <v>319</v>
      </c>
      <c r="W1200" t="s">
        <v>261</v>
      </c>
      <c r="X1200" t="s">
        <v>830</v>
      </c>
      <c r="Y1200" t="str">
        <f>"37-3011"</f>
        <v>37-3011</v>
      </c>
      <c r="Z1200" t="s">
        <v>454</v>
      </c>
      <c r="AA1200">
        <v>561730</v>
      </c>
      <c r="AB1200">
        <v>12</v>
      </c>
      <c r="AC1200">
        <v>12</v>
      </c>
      <c r="AD1200" t="s">
        <v>77</v>
      </c>
      <c r="AE1200" t="s">
        <v>96</v>
      </c>
      <c r="AF1200">
        <v>40</v>
      </c>
      <c r="AG1200" s="3">
        <v>0.25</v>
      </c>
      <c r="AH1200" s="3">
        <v>0.60416666666666663</v>
      </c>
      <c r="AI1200" s="4">
        <v>11.93</v>
      </c>
      <c r="AJ1200">
        <v>17.899999999999999</v>
      </c>
      <c r="AK1200">
        <v>17.899999999999999</v>
      </c>
      <c r="AL1200" t="s">
        <v>79</v>
      </c>
      <c r="AM1200" t="s">
        <v>80</v>
      </c>
      <c r="AO1200" t="s">
        <v>81</v>
      </c>
      <c r="AP1200" t="s">
        <v>81</v>
      </c>
      <c r="AQ1200" t="s">
        <v>69</v>
      </c>
      <c r="AR1200" t="s">
        <v>80</v>
      </c>
      <c r="AT1200" t="s">
        <v>80</v>
      </c>
      <c r="AW1200" t="s">
        <v>71</v>
      </c>
      <c r="AX1200">
        <v>3</v>
      </c>
      <c r="AY1200" t="s">
        <v>7888</v>
      </c>
      <c r="AZ1200" t="s">
        <v>3432</v>
      </c>
      <c r="BA1200" t="s">
        <v>99</v>
      </c>
      <c r="BB1200">
        <v>70433</v>
      </c>
      <c r="BC1200" t="s">
        <v>77</v>
      </c>
    </row>
    <row r="1201" spans="1:57" x14ac:dyDescent="0.25">
      <c r="A1201" t="s">
        <v>8253</v>
      </c>
      <c r="B1201" s="1">
        <v>43438</v>
      </c>
      <c r="C1201" t="s">
        <v>60</v>
      </c>
      <c r="D1201" s="2">
        <v>43407.143518518518</v>
      </c>
      <c r="E1201" t="s">
        <v>61</v>
      </c>
      <c r="F1201" s="1">
        <v>43497</v>
      </c>
      <c r="G1201" s="1">
        <v>43799</v>
      </c>
      <c r="H1201" t="s">
        <v>2106</v>
      </c>
      <c r="I1201" t="s">
        <v>2107</v>
      </c>
      <c r="J1201" t="s">
        <v>2108</v>
      </c>
      <c r="L1201" t="s">
        <v>1399</v>
      </c>
      <c r="M1201" t="s">
        <v>99</v>
      </c>
      <c r="N1201">
        <v>70460</v>
      </c>
      <c r="O1201" t="s">
        <v>68</v>
      </c>
      <c r="Q1201" t="s">
        <v>2109</v>
      </c>
      <c r="S1201" t="s">
        <v>71</v>
      </c>
      <c r="T1201" t="s">
        <v>2110</v>
      </c>
      <c r="U1201" t="s">
        <v>711</v>
      </c>
      <c r="V1201" t="s">
        <v>319</v>
      </c>
      <c r="W1201" t="s">
        <v>261</v>
      </c>
      <c r="X1201" t="s">
        <v>830</v>
      </c>
      <c r="Y1201" t="str">
        <f>"37-3011"</f>
        <v>37-3011</v>
      </c>
      <c r="Z1201" t="s">
        <v>454</v>
      </c>
      <c r="AA1201">
        <v>561730</v>
      </c>
      <c r="AB1201">
        <v>20</v>
      </c>
      <c r="AC1201">
        <v>20</v>
      </c>
      <c r="AD1201" t="s">
        <v>77</v>
      </c>
      <c r="AE1201" t="s">
        <v>96</v>
      </c>
      <c r="AF1201">
        <v>40</v>
      </c>
      <c r="AG1201" s="3">
        <v>0.25</v>
      </c>
      <c r="AH1201" s="3">
        <v>0.60416666666666663</v>
      </c>
      <c r="AI1201" s="4">
        <v>13.98</v>
      </c>
      <c r="AJ1201">
        <v>20.97</v>
      </c>
      <c r="AK1201">
        <v>20.97</v>
      </c>
      <c r="AL1201" t="s">
        <v>79</v>
      </c>
      <c r="AM1201" t="s">
        <v>80</v>
      </c>
      <c r="AO1201" t="s">
        <v>81</v>
      </c>
      <c r="AP1201" t="s">
        <v>69</v>
      </c>
      <c r="AQ1201" t="s">
        <v>69</v>
      </c>
      <c r="AR1201" t="s">
        <v>80</v>
      </c>
      <c r="AT1201" t="s">
        <v>80</v>
      </c>
      <c r="AW1201" t="s">
        <v>71</v>
      </c>
      <c r="AX1201">
        <v>3</v>
      </c>
      <c r="AY1201" t="s">
        <v>2906</v>
      </c>
      <c r="AZ1201" t="s">
        <v>2907</v>
      </c>
      <c r="BA1201" t="s">
        <v>409</v>
      </c>
      <c r="BB1201">
        <v>32413</v>
      </c>
      <c r="BC1201" t="s">
        <v>77</v>
      </c>
    </row>
    <row r="1202" spans="1:57" x14ac:dyDescent="0.25">
      <c r="A1202" t="s">
        <v>7567</v>
      </c>
      <c r="B1202" s="1">
        <v>43461</v>
      </c>
      <c r="C1202" t="s">
        <v>60</v>
      </c>
      <c r="D1202" s="2">
        <v>43408.536504629628</v>
      </c>
      <c r="E1202" t="s">
        <v>115</v>
      </c>
      <c r="H1202" t="s">
        <v>7568</v>
      </c>
      <c r="I1202" t="s">
        <v>7569</v>
      </c>
      <c r="J1202" t="s">
        <v>7570</v>
      </c>
      <c r="L1202" t="s">
        <v>665</v>
      </c>
      <c r="M1202" t="s">
        <v>90</v>
      </c>
      <c r="N1202">
        <v>78724</v>
      </c>
      <c r="O1202" t="s">
        <v>68</v>
      </c>
      <c r="Q1202" t="s">
        <v>7571</v>
      </c>
      <c r="S1202" t="s">
        <v>71</v>
      </c>
      <c r="T1202" t="s">
        <v>663</v>
      </c>
      <c r="U1202" t="s">
        <v>1003</v>
      </c>
      <c r="V1202" t="s">
        <v>640</v>
      </c>
      <c r="W1202" t="s">
        <v>90</v>
      </c>
      <c r="X1202" t="s">
        <v>7572</v>
      </c>
      <c r="Y1202" t="str">
        <f>"47-3016"</f>
        <v>47-3016</v>
      </c>
      <c r="Z1202" t="s">
        <v>1344</v>
      </c>
      <c r="AA1202">
        <v>236220</v>
      </c>
      <c r="AB1202">
        <v>54</v>
      </c>
      <c r="AD1202" t="s">
        <v>77</v>
      </c>
      <c r="AE1202" t="s">
        <v>96</v>
      </c>
      <c r="AF1202">
        <v>40</v>
      </c>
      <c r="AG1202" s="3">
        <v>0.29166666666666669</v>
      </c>
      <c r="AH1202" s="3">
        <v>0.625</v>
      </c>
      <c r="AI1202" s="4">
        <v>15.01</v>
      </c>
      <c r="AJ1202">
        <v>22.5</v>
      </c>
      <c r="AL1202" t="s">
        <v>79</v>
      </c>
      <c r="AM1202" t="s">
        <v>80</v>
      </c>
      <c r="AO1202" t="s">
        <v>81</v>
      </c>
      <c r="AR1202" t="s">
        <v>80</v>
      </c>
      <c r="AT1202" t="s">
        <v>80</v>
      </c>
      <c r="AW1202" t="s">
        <v>80</v>
      </c>
      <c r="AY1202" t="s">
        <v>665</v>
      </c>
      <c r="AZ1202" t="s">
        <v>867</v>
      </c>
      <c r="BA1202" t="s">
        <v>90</v>
      </c>
      <c r="BB1202">
        <v>78724</v>
      </c>
      <c r="BC1202" t="s">
        <v>77</v>
      </c>
    </row>
    <row r="1203" spans="1:57" x14ac:dyDescent="0.25">
      <c r="A1203" t="s">
        <v>2168</v>
      </c>
      <c r="B1203" s="1">
        <v>43434</v>
      </c>
      <c r="C1203" t="s">
        <v>60</v>
      </c>
      <c r="D1203" s="2">
        <v>43409.75372685185</v>
      </c>
      <c r="E1203" t="s">
        <v>61</v>
      </c>
      <c r="F1203" s="1">
        <v>43497</v>
      </c>
      <c r="G1203" s="1">
        <v>43784</v>
      </c>
      <c r="H1203" t="s">
        <v>2169</v>
      </c>
      <c r="J1203" t="s">
        <v>2170</v>
      </c>
      <c r="K1203" t="s">
        <v>2171</v>
      </c>
      <c r="L1203" t="s">
        <v>1899</v>
      </c>
      <c r="M1203" t="s">
        <v>99</v>
      </c>
      <c r="N1203">
        <v>70810</v>
      </c>
      <c r="O1203" t="s">
        <v>68</v>
      </c>
      <c r="Q1203" t="s">
        <v>2172</v>
      </c>
      <c r="S1203" t="s">
        <v>71</v>
      </c>
      <c r="T1203" t="s">
        <v>1968</v>
      </c>
      <c r="U1203" t="s">
        <v>1969</v>
      </c>
      <c r="V1203" t="s">
        <v>1970</v>
      </c>
      <c r="W1203" t="s">
        <v>99</v>
      </c>
      <c r="X1203" t="s">
        <v>2173</v>
      </c>
      <c r="Y1203" t="str">
        <f>"37-3011"</f>
        <v>37-3011</v>
      </c>
      <c r="Z1203" t="s">
        <v>454</v>
      </c>
      <c r="AA1203">
        <v>561730</v>
      </c>
      <c r="AB1203">
        <v>16</v>
      </c>
      <c r="AC1203">
        <v>16</v>
      </c>
      <c r="AD1203" t="s">
        <v>77</v>
      </c>
      <c r="AE1203" t="s">
        <v>96</v>
      </c>
      <c r="AF1203">
        <v>35</v>
      </c>
      <c r="AG1203" s="3">
        <v>0.27083333333333331</v>
      </c>
      <c r="AH1203" s="3">
        <v>0.625</v>
      </c>
      <c r="AI1203" s="4">
        <v>13.42</v>
      </c>
      <c r="AJ1203">
        <v>20.13</v>
      </c>
      <c r="AL1203" t="s">
        <v>79</v>
      </c>
      <c r="AM1203" t="s">
        <v>80</v>
      </c>
      <c r="AO1203" t="s">
        <v>81</v>
      </c>
      <c r="AR1203" t="s">
        <v>80</v>
      </c>
      <c r="AT1203" t="s">
        <v>80</v>
      </c>
      <c r="AW1203" t="s">
        <v>80</v>
      </c>
      <c r="AY1203" t="s">
        <v>1899</v>
      </c>
      <c r="AZ1203" t="s">
        <v>2174</v>
      </c>
      <c r="BA1203" t="s">
        <v>99</v>
      </c>
      <c r="BB1203">
        <v>70810</v>
      </c>
      <c r="BC1203" t="s">
        <v>77</v>
      </c>
    </row>
    <row r="1204" spans="1:57" x14ac:dyDescent="0.25">
      <c r="A1204" t="s">
        <v>3655</v>
      </c>
      <c r="B1204" s="1">
        <v>43438</v>
      </c>
      <c r="C1204" t="s">
        <v>60</v>
      </c>
      <c r="D1204" s="2">
        <v>43409.642442129632</v>
      </c>
      <c r="E1204" t="s">
        <v>61</v>
      </c>
      <c r="F1204" s="1">
        <v>43499</v>
      </c>
      <c r="G1204" s="1">
        <v>43790</v>
      </c>
      <c r="H1204" t="s">
        <v>3656</v>
      </c>
      <c r="J1204" t="s">
        <v>3657</v>
      </c>
      <c r="L1204" t="s">
        <v>2335</v>
      </c>
      <c r="M1204" t="s">
        <v>261</v>
      </c>
      <c r="N1204">
        <v>85308</v>
      </c>
      <c r="O1204" t="s">
        <v>68</v>
      </c>
      <c r="Q1204" t="s">
        <v>3658</v>
      </c>
      <c r="S1204" t="s">
        <v>71</v>
      </c>
      <c r="T1204" t="s">
        <v>207</v>
      </c>
      <c r="U1204" t="s">
        <v>208</v>
      </c>
      <c r="V1204" t="s">
        <v>209</v>
      </c>
      <c r="W1204" t="s">
        <v>90</v>
      </c>
      <c r="X1204" t="s">
        <v>306</v>
      </c>
      <c r="Y1204" t="str">
        <f>"35-3022"</f>
        <v>35-3022</v>
      </c>
      <c r="Z1204" t="s">
        <v>307</v>
      </c>
      <c r="AA1204">
        <v>713990</v>
      </c>
      <c r="AB1204">
        <v>6</v>
      </c>
      <c r="AC1204">
        <v>6</v>
      </c>
      <c r="AD1204" t="s">
        <v>77</v>
      </c>
      <c r="AE1204" t="s">
        <v>78</v>
      </c>
      <c r="AF1204">
        <v>40</v>
      </c>
      <c r="AG1204" s="3">
        <v>0.54166666666666663</v>
      </c>
      <c r="AH1204" s="3">
        <v>0.91666666666666663</v>
      </c>
      <c r="AI1204" s="4">
        <v>10.58</v>
      </c>
      <c r="AL1204" t="s">
        <v>79</v>
      </c>
      <c r="AM1204" t="s">
        <v>80</v>
      </c>
      <c r="AO1204" t="s">
        <v>81</v>
      </c>
      <c r="AR1204" t="s">
        <v>80</v>
      </c>
      <c r="AT1204" t="s">
        <v>80</v>
      </c>
      <c r="AW1204" t="s">
        <v>80</v>
      </c>
      <c r="AY1204" t="s">
        <v>2335</v>
      </c>
      <c r="AZ1204" t="s">
        <v>269</v>
      </c>
      <c r="BA1204" t="s">
        <v>261</v>
      </c>
      <c r="BB1204">
        <v>85308</v>
      </c>
      <c r="BC1204" t="s">
        <v>77</v>
      </c>
    </row>
    <row r="1205" spans="1:57" x14ac:dyDescent="0.25">
      <c r="A1205" t="s">
        <v>5710</v>
      </c>
      <c r="B1205" s="1">
        <v>43440</v>
      </c>
      <c r="C1205" t="s">
        <v>60</v>
      </c>
      <c r="D1205" s="2">
        <v>43409.785844907405</v>
      </c>
      <c r="E1205" t="s">
        <v>61</v>
      </c>
      <c r="F1205" s="1">
        <v>43497</v>
      </c>
      <c r="G1205" s="1">
        <v>43799</v>
      </c>
      <c r="H1205" t="s">
        <v>5711</v>
      </c>
      <c r="J1205" t="s">
        <v>5712</v>
      </c>
      <c r="L1205" t="s">
        <v>5713</v>
      </c>
      <c r="M1205" t="s">
        <v>1092</v>
      </c>
      <c r="N1205">
        <v>19707</v>
      </c>
      <c r="O1205" t="s">
        <v>68</v>
      </c>
      <c r="Q1205" t="s">
        <v>5714</v>
      </c>
      <c r="S1205" t="s">
        <v>71</v>
      </c>
      <c r="T1205" t="s">
        <v>2137</v>
      </c>
      <c r="U1205" t="s">
        <v>2138</v>
      </c>
      <c r="V1205" t="s">
        <v>2139</v>
      </c>
      <c r="W1205" t="s">
        <v>180</v>
      </c>
      <c r="X1205" t="s">
        <v>754</v>
      </c>
      <c r="Y1205" t="str">
        <f>"37-3011"</f>
        <v>37-3011</v>
      </c>
      <c r="Z1205" t="s">
        <v>454</v>
      </c>
      <c r="AA1205">
        <v>561730</v>
      </c>
      <c r="AB1205">
        <v>7</v>
      </c>
      <c r="AC1205">
        <v>7</v>
      </c>
      <c r="AD1205" t="s">
        <v>77</v>
      </c>
      <c r="AE1205" t="s">
        <v>78</v>
      </c>
      <c r="AF1205">
        <v>40</v>
      </c>
      <c r="AG1205" s="3">
        <v>0.33333333333333331</v>
      </c>
      <c r="AH1205" s="3">
        <v>0.6875</v>
      </c>
      <c r="AI1205" s="4">
        <v>14.03</v>
      </c>
      <c r="AJ1205">
        <v>21.05</v>
      </c>
      <c r="AK1205">
        <v>21.05</v>
      </c>
      <c r="AL1205" t="s">
        <v>79</v>
      </c>
      <c r="AM1205" t="s">
        <v>80</v>
      </c>
      <c r="AO1205" t="s">
        <v>81</v>
      </c>
      <c r="AR1205" t="s">
        <v>80</v>
      </c>
      <c r="AT1205" t="s">
        <v>80</v>
      </c>
      <c r="AW1205" t="s">
        <v>80</v>
      </c>
      <c r="AY1205" t="s">
        <v>5713</v>
      </c>
      <c r="AZ1205" t="s">
        <v>2357</v>
      </c>
      <c r="BA1205" t="s">
        <v>1092</v>
      </c>
      <c r="BB1205">
        <v>19707</v>
      </c>
      <c r="BC1205" t="s">
        <v>77</v>
      </c>
    </row>
    <row r="1206" spans="1:57" x14ac:dyDescent="0.25">
      <c r="A1206" t="s">
        <v>7540</v>
      </c>
      <c r="B1206" s="1">
        <v>43451</v>
      </c>
      <c r="C1206" t="s">
        <v>60</v>
      </c>
      <c r="D1206" s="2">
        <v>43421.000763888886</v>
      </c>
      <c r="E1206" t="s">
        <v>61</v>
      </c>
      <c r="F1206" s="1">
        <v>43511</v>
      </c>
      <c r="G1206" s="1">
        <v>43738</v>
      </c>
      <c r="H1206" t="s">
        <v>2677</v>
      </c>
      <c r="J1206" t="s">
        <v>2678</v>
      </c>
      <c r="K1206" t="s">
        <v>2679</v>
      </c>
      <c r="L1206" t="s">
        <v>2680</v>
      </c>
      <c r="M1206" t="s">
        <v>119</v>
      </c>
      <c r="N1206">
        <v>32034</v>
      </c>
      <c r="O1206" t="s">
        <v>68</v>
      </c>
      <c r="Q1206" t="s">
        <v>2681</v>
      </c>
      <c r="S1206" t="s">
        <v>71</v>
      </c>
      <c r="T1206" t="s">
        <v>724</v>
      </c>
      <c r="U1206" t="s">
        <v>471</v>
      </c>
      <c r="V1206" t="s">
        <v>557</v>
      </c>
      <c r="W1206" t="s">
        <v>90</v>
      </c>
      <c r="X1206" t="s">
        <v>127</v>
      </c>
      <c r="Y1206" t="str">
        <f>"35-2014"</f>
        <v>35-2014</v>
      </c>
      <c r="Z1206" t="s">
        <v>1391</v>
      </c>
      <c r="AA1206">
        <v>722110</v>
      </c>
      <c r="AB1206">
        <v>8</v>
      </c>
      <c r="AC1206">
        <v>8</v>
      </c>
      <c r="AD1206" t="s">
        <v>77</v>
      </c>
      <c r="AE1206" t="s">
        <v>96</v>
      </c>
      <c r="AF1206">
        <v>35</v>
      </c>
      <c r="AG1206" s="3">
        <v>0.33333333333333331</v>
      </c>
      <c r="AH1206" s="3">
        <v>0.70833333333333337</v>
      </c>
      <c r="AI1206" s="4">
        <v>12.35</v>
      </c>
      <c r="AJ1206">
        <v>18.53</v>
      </c>
      <c r="AL1206" t="s">
        <v>79</v>
      </c>
      <c r="AM1206" t="s">
        <v>80</v>
      </c>
      <c r="AO1206" t="s">
        <v>81</v>
      </c>
      <c r="AR1206" t="s">
        <v>80</v>
      </c>
      <c r="AT1206" t="s">
        <v>80</v>
      </c>
      <c r="AW1206" t="s">
        <v>71</v>
      </c>
      <c r="AX1206">
        <v>3</v>
      </c>
      <c r="AY1206" t="s">
        <v>2680</v>
      </c>
      <c r="AZ1206" t="s">
        <v>2682</v>
      </c>
      <c r="BA1206" t="s">
        <v>119</v>
      </c>
      <c r="BB1206">
        <v>32034</v>
      </c>
      <c r="BC1206" t="s">
        <v>83</v>
      </c>
    </row>
    <row r="1207" spans="1:57" x14ac:dyDescent="0.25">
      <c r="A1207" t="s">
        <v>4773</v>
      </c>
      <c r="B1207" s="1">
        <v>43452</v>
      </c>
      <c r="C1207" t="s">
        <v>60</v>
      </c>
      <c r="D1207" s="2">
        <v>43421.00949074074</v>
      </c>
      <c r="E1207" t="s">
        <v>85</v>
      </c>
      <c r="H1207" t="s">
        <v>4774</v>
      </c>
      <c r="J1207" t="s">
        <v>4775</v>
      </c>
      <c r="L1207" t="s">
        <v>2117</v>
      </c>
      <c r="M1207" t="s">
        <v>90</v>
      </c>
      <c r="N1207">
        <v>75006</v>
      </c>
      <c r="O1207" t="s">
        <v>68</v>
      </c>
      <c r="Q1207" t="s">
        <v>4776</v>
      </c>
      <c r="S1207" t="s">
        <v>71</v>
      </c>
      <c r="T1207" t="s">
        <v>1259</v>
      </c>
      <c r="U1207" t="s">
        <v>1064</v>
      </c>
      <c r="V1207" t="s">
        <v>1065</v>
      </c>
      <c r="W1207" t="s">
        <v>90</v>
      </c>
      <c r="X1207" t="s">
        <v>4777</v>
      </c>
      <c r="Y1207" t="str">
        <f>"37-3011"</f>
        <v>37-3011</v>
      </c>
      <c r="Z1207" t="s">
        <v>454</v>
      </c>
      <c r="AA1207">
        <v>561730</v>
      </c>
      <c r="AB1207">
        <v>4</v>
      </c>
      <c r="AD1207" t="s">
        <v>77</v>
      </c>
      <c r="AE1207" t="s">
        <v>78</v>
      </c>
      <c r="AF1207">
        <v>40</v>
      </c>
      <c r="AG1207" s="3">
        <v>0.33333333333333331</v>
      </c>
      <c r="AH1207" s="3">
        <v>0.70833333333333337</v>
      </c>
      <c r="AI1207" s="4">
        <v>13.94</v>
      </c>
      <c r="AJ1207">
        <v>20.91</v>
      </c>
      <c r="AL1207" t="s">
        <v>79</v>
      </c>
      <c r="AM1207" t="s">
        <v>80</v>
      </c>
      <c r="AO1207" t="s">
        <v>81</v>
      </c>
      <c r="AR1207" t="s">
        <v>80</v>
      </c>
      <c r="AT1207" t="s">
        <v>80</v>
      </c>
      <c r="AW1207" t="s">
        <v>80</v>
      </c>
      <c r="AY1207" t="s">
        <v>2117</v>
      </c>
      <c r="AZ1207" t="s">
        <v>216</v>
      </c>
      <c r="BA1207" t="s">
        <v>90</v>
      </c>
      <c r="BB1207">
        <v>75006</v>
      </c>
      <c r="BC1207" t="s">
        <v>77</v>
      </c>
    </row>
    <row r="1208" spans="1:57" x14ac:dyDescent="0.25">
      <c r="A1208" t="s">
        <v>916</v>
      </c>
      <c r="B1208" s="1">
        <v>43432</v>
      </c>
      <c r="C1208" t="s">
        <v>60</v>
      </c>
      <c r="D1208" s="2">
        <v>43409.901516203703</v>
      </c>
      <c r="E1208" t="s">
        <v>115</v>
      </c>
      <c r="H1208" t="s">
        <v>917</v>
      </c>
      <c r="J1208" t="s">
        <v>918</v>
      </c>
      <c r="K1208" t="s">
        <v>919</v>
      </c>
      <c r="L1208" t="s">
        <v>920</v>
      </c>
      <c r="M1208" t="s">
        <v>139</v>
      </c>
      <c r="N1208">
        <v>27410</v>
      </c>
      <c r="O1208" t="s">
        <v>68</v>
      </c>
      <c r="Q1208" t="s">
        <v>921</v>
      </c>
      <c r="S1208" t="s">
        <v>71</v>
      </c>
      <c r="T1208" t="s">
        <v>816</v>
      </c>
      <c r="U1208" t="s">
        <v>817</v>
      </c>
      <c r="V1208" t="s">
        <v>640</v>
      </c>
      <c r="W1208" t="s">
        <v>90</v>
      </c>
      <c r="X1208" t="s">
        <v>666</v>
      </c>
      <c r="Y1208" t="str">
        <f>"51-9198"</f>
        <v>51-9198</v>
      </c>
      <c r="Z1208" t="s">
        <v>922</v>
      </c>
      <c r="AA1208">
        <v>325510</v>
      </c>
      <c r="AB1208">
        <v>40</v>
      </c>
      <c r="AD1208" t="s">
        <v>77</v>
      </c>
      <c r="AE1208" t="s">
        <v>96</v>
      </c>
      <c r="AF1208">
        <v>40</v>
      </c>
      <c r="AG1208" s="3">
        <v>0.29166666666666669</v>
      </c>
      <c r="AH1208" s="3">
        <v>0.66666666666666663</v>
      </c>
      <c r="AI1208" s="4">
        <v>14.25</v>
      </c>
      <c r="AJ1208">
        <v>21.38</v>
      </c>
      <c r="AL1208" t="s">
        <v>79</v>
      </c>
      <c r="AM1208" t="s">
        <v>80</v>
      </c>
      <c r="AO1208" t="s">
        <v>81</v>
      </c>
      <c r="AR1208" t="s">
        <v>80</v>
      </c>
      <c r="AT1208" t="s">
        <v>80</v>
      </c>
      <c r="AW1208" t="s">
        <v>80</v>
      </c>
      <c r="AY1208" t="s">
        <v>923</v>
      </c>
      <c r="AZ1208" t="s">
        <v>924</v>
      </c>
      <c r="BA1208" t="s">
        <v>139</v>
      </c>
      <c r="BB1208">
        <v>27360</v>
      </c>
      <c r="BC1208" t="s">
        <v>83</v>
      </c>
    </row>
    <row r="1209" spans="1:57" x14ac:dyDescent="0.25">
      <c r="A1209" t="s">
        <v>5638</v>
      </c>
      <c r="B1209" s="1">
        <v>43440</v>
      </c>
      <c r="C1209" t="s">
        <v>60</v>
      </c>
      <c r="D1209" s="2">
        <v>43409.673229166663</v>
      </c>
      <c r="E1209" t="s">
        <v>61</v>
      </c>
      <c r="F1209" s="1">
        <v>43497</v>
      </c>
      <c r="G1209" s="1">
        <v>43799</v>
      </c>
      <c r="H1209" t="s">
        <v>5639</v>
      </c>
      <c r="J1209" t="s">
        <v>5640</v>
      </c>
      <c r="L1209" t="s">
        <v>2354</v>
      </c>
      <c r="M1209" t="s">
        <v>1092</v>
      </c>
      <c r="N1209">
        <v>19808</v>
      </c>
      <c r="O1209" t="s">
        <v>68</v>
      </c>
      <c r="Q1209" t="s">
        <v>5641</v>
      </c>
      <c r="S1209" t="s">
        <v>71</v>
      </c>
      <c r="T1209" t="s">
        <v>2137</v>
      </c>
      <c r="U1209" t="s">
        <v>2138</v>
      </c>
      <c r="V1209" t="s">
        <v>2139</v>
      </c>
      <c r="W1209" t="s">
        <v>180</v>
      </c>
      <c r="X1209" t="s">
        <v>754</v>
      </c>
      <c r="Y1209" t="str">
        <f>"37-3011"</f>
        <v>37-3011</v>
      </c>
      <c r="Z1209" t="s">
        <v>454</v>
      </c>
      <c r="AA1209">
        <v>561730</v>
      </c>
      <c r="AB1209">
        <v>12</v>
      </c>
      <c r="AC1209">
        <v>12</v>
      </c>
      <c r="AD1209" t="s">
        <v>77</v>
      </c>
      <c r="AE1209" t="s">
        <v>96</v>
      </c>
      <c r="AF1209">
        <v>40</v>
      </c>
      <c r="AG1209" s="3">
        <v>0.29166666666666669</v>
      </c>
      <c r="AH1209" s="3">
        <v>0.70833333333333337</v>
      </c>
      <c r="AI1209" s="4">
        <v>14.03</v>
      </c>
      <c r="AJ1209">
        <v>21.05</v>
      </c>
      <c r="AK1209">
        <v>21.05</v>
      </c>
      <c r="AL1209" t="s">
        <v>79</v>
      </c>
      <c r="AM1209" t="s">
        <v>80</v>
      </c>
      <c r="AO1209" t="s">
        <v>81</v>
      </c>
      <c r="AR1209" t="s">
        <v>80</v>
      </c>
      <c r="AT1209" t="s">
        <v>80</v>
      </c>
      <c r="AW1209" t="s">
        <v>80</v>
      </c>
      <c r="AY1209" t="s">
        <v>2354</v>
      </c>
      <c r="AZ1209" t="s">
        <v>2357</v>
      </c>
      <c r="BA1209" t="s">
        <v>1092</v>
      </c>
      <c r="BB1209">
        <v>19804</v>
      </c>
      <c r="BC1209" t="s">
        <v>77</v>
      </c>
    </row>
    <row r="1210" spans="1:57" x14ac:dyDescent="0.25">
      <c r="A1210" t="s">
        <v>4821</v>
      </c>
      <c r="B1210" s="1">
        <v>43452</v>
      </c>
      <c r="C1210" t="s">
        <v>60</v>
      </c>
      <c r="D1210" s="2">
        <v>43421.548020833332</v>
      </c>
      <c r="E1210" t="s">
        <v>61</v>
      </c>
      <c r="F1210" s="1">
        <v>43511</v>
      </c>
      <c r="G1210" s="1">
        <v>43784</v>
      </c>
      <c r="H1210" t="s">
        <v>4822</v>
      </c>
      <c r="J1210" t="s">
        <v>4823</v>
      </c>
      <c r="L1210" t="s">
        <v>4824</v>
      </c>
      <c r="M1210" t="s">
        <v>653</v>
      </c>
      <c r="N1210">
        <v>66224</v>
      </c>
      <c r="O1210" t="s">
        <v>68</v>
      </c>
      <c r="Q1210" t="s">
        <v>4825</v>
      </c>
      <c r="S1210" t="s">
        <v>71</v>
      </c>
      <c r="T1210" t="s">
        <v>801</v>
      </c>
      <c r="U1210" t="s">
        <v>2416</v>
      </c>
      <c r="V1210" t="s">
        <v>803</v>
      </c>
      <c r="W1210" t="s">
        <v>753</v>
      </c>
      <c r="X1210" t="s">
        <v>754</v>
      </c>
      <c r="Y1210" t="str">
        <f>"37-3011"</f>
        <v>37-3011</v>
      </c>
      <c r="Z1210" t="s">
        <v>454</v>
      </c>
      <c r="AA1210">
        <v>561730</v>
      </c>
      <c r="AB1210">
        <v>16</v>
      </c>
      <c r="AC1210">
        <v>16</v>
      </c>
      <c r="AD1210" t="s">
        <v>77</v>
      </c>
      <c r="AE1210" t="s">
        <v>78</v>
      </c>
      <c r="AF1210">
        <v>40</v>
      </c>
      <c r="AG1210" s="3">
        <v>0.3125</v>
      </c>
      <c r="AH1210" s="3">
        <v>0.66666666666666663</v>
      </c>
      <c r="AI1210" s="4">
        <v>14.73</v>
      </c>
      <c r="AJ1210">
        <v>22.1</v>
      </c>
      <c r="AL1210" t="s">
        <v>79</v>
      </c>
      <c r="AM1210" t="s">
        <v>80</v>
      </c>
      <c r="AO1210" t="s">
        <v>81</v>
      </c>
      <c r="AR1210" t="s">
        <v>80</v>
      </c>
      <c r="AT1210" t="s">
        <v>80</v>
      </c>
      <c r="AW1210" t="s">
        <v>80</v>
      </c>
      <c r="AY1210" t="s">
        <v>4826</v>
      </c>
      <c r="AZ1210" t="s">
        <v>621</v>
      </c>
      <c r="BA1210" t="s">
        <v>879</v>
      </c>
      <c r="BB1210">
        <v>64030</v>
      </c>
      <c r="BC1210" t="s">
        <v>77</v>
      </c>
    </row>
    <row r="1211" spans="1:57" x14ac:dyDescent="0.25">
      <c r="A1211" t="s">
        <v>4893</v>
      </c>
      <c r="B1211" s="1">
        <v>43452</v>
      </c>
      <c r="C1211" t="s">
        <v>60</v>
      </c>
      <c r="D1211" s="2">
        <v>43435.002418981479</v>
      </c>
      <c r="E1211" t="s">
        <v>85</v>
      </c>
      <c r="H1211" t="s">
        <v>4894</v>
      </c>
      <c r="J1211" t="s">
        <v>4895</v>
      </c>
      <c r="L1211" t="s">
        <v>3812</v>
      </c>
      <c r="M1211" t="s">
        <v>90</v>
      </c>
      <c r="N1211">
        <v>76711</v>
      </c>
      <c r="O1211" t="s">
        <v>68</v>
      </c>
      <c r="Q1211" t="s">
        <v>4896</v>
      </c>
      <c r="S1211" t="s">
        <v>71</v>
      </c>
      <c r="T1211" t="s">
        <v>793</v>
      </c>
      <c r="U1211" t="s">
        <v>794</v>
      </c>
      <c r="V1211" t="s">
        <v>184</v>
      </c>
      <c r="W1211" t="s">
        <v>90</v>
      </c>
      <c r="X1211" t="s">
        <v>666</v>
      </c>
      <c r="Y1211" t="str">
        <f>"37-3011"</f>
        <v>37-3011</v>
      </c>
      <c r="Z1211" t="s">
        <v>454</v>
      </c>
      <c r="AA1211">
        <v>561730</v>
      </c>
      <c r="AB1211">
        <v>12</v>
      </c>
      <c r="AD1211" t="s">
        <v>77</v>
      </c>
      <c r="AE1211" t="s">
        <v>96</v>
      </c>
      <c r="AF1211">
        <v>40</v>
      </c>
      <c r="AG1211" s="3">
        <v>0.33333333333333331</v>
      </c>
      <c r="AH1211" s="3">
        <v>0.75</v>
      </c>
      <c r="AI1211" s="4">
        <v>11.61</v>
      </c>
      <c r="AJ1211">
        <v>17.420000000000002</v>
      </c>
      <c r="AK1211">
        <v>21</v>
      </c>
      <c r="AL1211" t="s">
        <v>79</v>
      </c>
      <c r="AM1211" t="s">
        <v>80</v>
      </c>
      <c r="AO1211" t="s">
        <v>81</v>
      </c>
      <c r="AR1211" t="s">
        <v>80</v>
      </c>
      <c r="AT1211" t="s">
        <v>80</v>
      </c>
      <c r="AW1211" t="s">
        <v>80</v>
      </c>
      <c r="AY1211" t="s">
        <v>3812</v>
      </c>
      <c r="AZ1211" t="s">
        <v>4888</v>
      </c>
      <c r="BA1211" t="s">
        <v>90</v>
      </c>
      <c r="BB1211">
        <v>76711</v>
      </c>
      <c r="BC1211" t="s">
        <v>77</v>
      </c>
    </row>
    <row r="1212" spans="1:57" x14ac:dyDescent="0.25">
      <c r="A1212" t="s">
        <v>4505</v>
      </c>
      <c r="B1212" s="1">
        <v>43447</v>
      </c>
      <c r="C1212" t="s">
        <v>60</v>
      </c>
      <c r="D1212" s="2">
        <v>43409.568425925929</v>
      </c>
      <c r="E1212" t="s">
        <v>115</v>
      </c>
      <c r="H1212" t="s">
        <v>4506</v>
      </c>
      <c r="J1212" t="s">
        <v>4507</v>
      </c>
      <c r="L1212" t="s">
        <v>865</v>
      </c>
      <c r="M1212" t="s">
        <v>90</v>
      </c>
      <c r="N1212">
        <v>77085</v>
      </c>
      <c r="O1212" t="s">
        <v>68</v>
      </c>
      <c r="Q1212" t="s">
        <v>4508</v>
      </c>
      <c r="S1212" t="s">
        <v>71</v>
      </c>
      <c r="T1212" t="s">
        <v>4509</v>
      </c>
      <c r="U1212" t="s">
        <v>4510</v>
      </c>
      <c r="V1212" t="s">
        <v>865</v>
      </c>
      <c r="W1212" t="s">
        <v>90</v>
      </c>
      <c r="X1212" t="s">
        <v>95</v>
      </c>
      <c r="Y1212" t="str">
        <f>"47-2061"</f>
        <v>47-2061</v>
      </c>
      <c r="Z1212" t="s">
        <v>92</v>
      </c>
      <c r="AA1212">
        <v>236115</v>
      </c>
      <c r="AB1212">
        <v>40</v>
      </c>
      <c r="AD1212" t="s">
        <v>77</v>
      </c>
      <c r="AE1212" t="s">
        <v>96</v>
      </c>
      <c r="AF1212">
        <v>40</v>
      </c>
      <c r="AG1212" s="3">
        <v>0.33333333333333331</v>
      </c>
      <c r="AH1212" s="3">
        <v>0.70833333333333337</v>
      </c>
      <c r="AI1212" s="4">
        <v>15.81</v>
      </c>
      <c r="AM1212" t="s">
        <v>80</v>
      </c>
      <c r="AO1212" t="s">
        <v>81</v>
      </c>
      <c r="AR1212" t="s">
        <v>80</v>
      </c>
      <c r="AT1212" t="s">
        <v>80</v>
      </c>
      <c r="AW1212" t="s">
        <v>80</v>
      </c>
      <c r="AY1212" t="s">
        <v>865</v>
      </c>
      <c r="AZ1212" t="s">
        <v>2298</v>
      </c>
      <c r="BA1212" t="s">
        <v>90</v>
      </c>
      <c r="BB1212">
        <v>77085</v>
      </c>
      <c r="BC1212" t="s">
        <v>77</v>
      </c>
      <c r="BD1212" t="s">
        <v>4511</v>
      </c>
      <c r="BE1212" t="s">
        <v>104</v>
      </c>
    </row>
    <row r="1213" spans="1:57" x14ac:dyDescent="0.25">
      <c r="A1213" t="s">
        <v>8098</v>
      </c>
      <c r="B1213" s="1">
        <v>43441</v>
      </c>
      <c r="C1213" t="s">
        <v>60</v>
      </c>
      <c r="D1213" s="2">
        <v>43409.957430555558</v>
      </c>
      <c r="E1213" t="s">
        <v>85</v>
      </c>
      <c r="H1213" t="s">
        <v>8099</v>
      </c>
      <c r="J1213" t="s">
        <v>8100</v>
      </c>
      <c r="K1213" t="s">
        <v>8101</v>
      </c>
      <c r="L1213" t="s">
        <v>3519</v>
      </c>
      <c r="M1213" t="s">
        <v>90</v>
      </c>
      <c r="N1213">
        <v>75244</v>
      </c>
      <c r="O1213" t="s">
        <v>68</v>
      </c>
      <c r="Q1213" t="s">
        <v>8102</v>
      </c>
      <c r="S1213" t="s">
        <v>71</v>
      </c>
      <c r="T1213" t="s">
        <v>816</v>
      </c>
      <c r="U1213" t="s">
        <v>817</v>
      </c>
      <c r="V1213" t="s">
        <v>640</v>
      </c>
      <c r="W1213" t="s">
        <v>90</v>
      </c>
      <c r="X1213" t="s">
        <v>7165</v>
      </c>
      <c r="Y1213" t="str">
        <f>"47-3011"</f>
        <v>47-3011</v>
      </c>
      <c r="Z1213" t="s">
        <v>1118</v>
      </c>
      <c r="AA1213">
        <v>236220</v>
      </c>
      <c r="AB1213">
        <v>25</v>
      </c>
      <c r="AD1213" t="s">
        <v>77</v>
      </c>
      <c r="AE1213" t="s">
        <v>96</v>
      </c>
      <c r="AF1213">
        <v>40</v>
      </c>
      <c r="AG1213" s="3">
        <v>0.29166666666666669</v>
      </c>
      <c r="AH1213" s="3">
        <v>0.66666666666666663</v>
      </c>
      <c r="AI1213" s="4">
        <v>15.15</v>
      </c>
      <c r="AJ1213">
        <v>22.73</v>
      </c>
      <c r="AL1213" t="s">
        <v>79</v>
      </c>
      <c r="AM1213" t="s">
        <v>80</v>
      </c>
      <c r="AO1213" t="s">
        <v>81</v>
      </c>
      <c r="AR1213" t="s">
        <v>80</v>
      </c>
      <c r="AT1213" t="s">
        <v>80</v>
      </c>
      <c r="AW1213" t="s">
        <v>80</v>
      </c>
      <c r="AY1213" t="s">
        <v>3519</v>
      </c>
      <c r="AZ1213" t="s">
        <v>216</v>
      </c>
      <c r="BA1213" t="s">
        <v>90</v>
      </c>
      <c r="BB1213">
        <v>75244</v>
      </c>
      <c r="BC1213" t="s">
        <v>77</v>
      </c>
    </row>
    <row r="1214" spans="1:57" x14ac:dyDescent="0.25">
      <c r="A1214" t="s">
        <v>8292</v>
      </c>
      <c r="B1214" s="1">
        <v>43452</v>
      </c>
      <c r="C1214" t="s">
        <v>60</v>
      </c>
      <c r="D1214" s="2">
        <v>43435.000150462962</v>
      </c>
      <c r="E1214" t="s">
        <v>85</v>
      </c>
      <c r="H1214" t="s">
        <v>8293</v>
      </c>
      <c r="I1214" t="s">
        <v>8294</v>
      </c>
      <c r="J1214" t="s">
        <v>8295</v>
      </c>
      <c r="L1214" t="s">
        <v>4462</v>
      </c>
      <c r="M1214" t="s">
        <v>324</v>
      </c>
      <c r="N1214">
        <v>72223</v>
      </c>
      <c r="O1214" t="s">
        <v>68</v>
      </c>
      <c r="Q1214" t="s">
        <v>8296</v>
      </c>
      <c r="S1214" t="s">
        <v>71</v>
      </c>
      <c r="T1214" t="s">
        <v>793</v>
      </c>
      <c r="U1214" t="s">
        <v>794</v>
      </c>
      <c r="V1214" t="s">
        <v>184</v>
      </c>
      <c r="W1214" t="s">
        <v>90</v>
      </c>
      <c r="X1214" t="s">
        <v>754</v>
      </c>
      <c r="Y1214" t="str">
        <f>"37-3011"</f>
        <v>37-3011</v>
      </c>
      <c r="Z1214" t="s">
        <v>454</v>
      </c>
      <c r="AA1214">
        <v>561730</v>
      </c>
      <c r="AB1214">
        <v>5</v>
      </c>
      <c r="AD1214" t="s">
        <v>77</v>
      </c>
      <c r="AE1214" t="s">
        <v>96</v>
      </c>
      <c r="AF1214">
        <v>40</v>
      </c>
      <c r="AG1214" s="3">
        <v>0.3125</v>
      </c>
      <c r="AH1214" s="3">
        <v>0.72916666666666663</v>
      </c>
      <c r="AI1214" s="4">
        <v>11.86</v>
      </c>
      <c r="AJ1214">
        <v>17.79</v>
      </c>
      <c r="AK1214">
        <v>22.88</v>
      </c>
      <c r="AL1214" t="s">
        <v>79</v>
      </c>
      <c r="AM1214" t="s">
        <v>80</v>
      </c>
      <c r="AO1214" t="s">
        <v>81</v>
      </c>
      <c r="AR1214" t="s">
        <v>80</v>
      </c>
      <c r="AT1214" t="s">
        <v>80</v>
      </c>
      <c r="AW1214" t="s">
        <v>80</v>
      </c>
      <c r="AY1214" t="s">
        <v>4462</v>
      </c>
      <c r="AZ1214" t="s">
        <v>4464</v>
      </c>
      <c r="BA1214" t="s">
        <v>324</v>
      </c>
      <c r="BB1214">
        <v>72223</v>
      </c>
      <c r="BC1214" t="s">
        <v>77</v>
      </c>
    </row>
    <row r="1215" spans="1:57" x14ac:dyDescent="0.25">
      <c r="A1215" t="s">
        <v>5817</v>
      </c>
      <c r="B1215" s="1">
        <v>43465</v>
      </c>
      <c r="C1215" t="s">
        <v>60</v>
      </c>
      <c r="D1215" s="2">
        <v>43445.434571759259</v>
      </c>
      <c r="E1215" t="s">
        <v>85</v>
      </c>
      <c r="H1215" t="s">
        <v>5818</v>
      </c>
      <c r="I1215" t="s">
        <v>5819</v>
      </c>
      <c r="J1215" t="s">
        <v>5820</v>
      </c>
      <c r="K1215" t="s">
        <v>5821</v>
      </c>
      <c r="L1215" t="s">
        <v>82</v>
      </c>
      <c r="M1215" t="s">
        <v>67</v>
      </c>
      <c r="N1215">
        <v>81631</v>
      </c>
      <c r="O1215" t="s">
        <v>68</v>
      </c>
      <c r="P1215" t="s">
        <v>69</v>
      </c>
      <c r="Q1215" t="s">
        <v>5822</v>
      </c>
      <c r="S1215" t="s">
        <v>71</v>
      </c>
      <c r="T1215" t="s">
        <v>72</v>
      </c>
      <c r="U1215" t="s">
        <v>5823</v>
      </c>
      <c r="V1215" t="s">
        <v>66</v>
      </c>
      <c r="W1215" t="s">
        <v>67</v>
      </c>
      <c r="X1215" t="s">
        <v>2489</v>
      </c>
      <c r="Y1215" t="str">
        <f>"37-3011"</f>
        <v>37-3011</v>
      </c>
      <c r="Z1215" t="s">
        <v>454</v>
      </c>
      <c r="AA1215">
        <v>541320</v>
      </c>
      <c r="AB1215">
        <v>30</v>
      </c>
      <c r="AD1215" t="s">
        <v>77</v>
      </c>
      <c r="AE1215" t="s">
        <v>96</v>
      </c>
      <c r="AF1215">
        <v>35</v>
      </c>
      <c r="AG1215" s="3">
        <v>0.375</v>
      </c>
      <c r="AH1215" s="3">
        <v>0.70833333333333337</v>
      </c>
      <c r="AI1215" s="4">
        <v>17.5</v>
      </c>
      <c r="AJ1215">
        <v>26.25</v>
      </c>
      <c r="AK1215">
        <v>26.25</v>
      </c>
      <c r="AL1215" t="s">
        <v>79</v>
      </c>
      <c r="AM1215" t="s">
        <v>80</v>
      </c>
      <c r="AO1215" t="s">
        <v>81</v>
      </c>
      <c r="AP1215" t="s">
        <v>69</v>
      </c>
      <c r="AQ1215" t="s">
        <v>69</v>
      </c>
      <c r="AR1215" t="s">
        <v>80</v>
      </c>
      <c r="AT1215" t="s">
        <v>80</v>
      </c>
      <c r="AW1215" t="s">
        <v>80</v>
      </c>
      <c r="AY1215" t="s">
        <v>82</v>
      </c>
      <c r="AZ1215" t="s">
        <v>82</v>
      </c>
      <c r="BA1215" t="s">
        <v>67</v>
      </c>
      <c r="BB1215">
        <v>81631</v>
      </c>
      <c r="BC1215" t="s">
        <v>77</v>
      </c>
    </row>
    <row r="1216" spans="1:57" x14ac:dyDescent="0.25">
      <c r="A1216" t="s">
        <v>1051</v>
      </c>
      <c r="B1216" s="1">
        <v>43446</v>
      </c>
      <c r="C1216" t="s">
        <v>60</v>
      </c>
      <c r="D1216" s="2">
        <v>43410.002881944441</v>
      </c>
      <c r="E1216" t="s">
        <v>61</v>
      </c>
      <c r="F1216" s="1">
        <v>43500</v>
      </c>
      <c r="G1216" s="1">
        <v>43803</v>
      </c>
      <c r="H1216" t="s">
        <v>1052</v>
      </c>
      <c r="J1216" t="s">
        <v>1053</v>
      </c>
      <c r="L1216" t="s">
        <v>1054</v>
      </c>
      <c r="M1216" t="s">
        <v>1055</v>
      </c>
      <c r="N1216">
        <v>46268</v>
      </c>
      <c r="O1216" t="s">
        <v>68</v>
      </c>
      <c r="Q1216" t="s">
        <v>1056</v>
      </c>
      <c r="S1216" t="s">
        <v>71</v>
      </c>
      <c r="T1216" t="s">
        <v>750</v>
      </c>
      <c r="U1216" t="s">
        <v>1057</v>
      </c>
      <c r="V1216" t="s">
        <v>906</v>
      </c>
      <c r="W1216" t="s">
        <v>753</v>
      </c>
      <c r="X1216" t="s">
        <v>754</v>
      </c>
      <c r="Y1216" t="str">
        <f>"37-3011"</f>
        <v>37-3011</v>
      </c>
      <c r="Z1216" t="s">
        <v>454</v>
      </c>
      <c r="AA1216">
        <v>561730</v>
      </c>
      <c r="AB1216">
        <v>10</v>
      </c>
      <c r="AC1216">
        <v>10</v>
      </c>
      <c r="AD1216" t="s">
        <v>77</v>
      </c>
      <c r="AE1216" t="s">
        <v>78</v>
      </c>
      <c r="AF1216">
        <v>40</v>
      </c>
      <c r="AG1216" s="3">
        <v>0.29166666666666669</v>
      </c>
      <c r="AH1216" s="3">
        <v>0.64583333333333337</v>
      </c>
      <c r="AI1216" s="4">
        <v>13.41</v>
      </c>
      <c r="AJ1216">
        <v>20.12</v>
      </c>
      <c r="AL1216" t="s">
        <v>79</v>
      </c>
      <c r="AM1216" t="s">
        <v>80</v>
      </c>
      <c r="AO1216" t="s">
        <v>81</v>
      </c>
      <c r="AR1216" t="s">
        <v>80</v>
      </c>
      <c r="AT1216" t="s">
        <v>80</v>
      </c>
      <c r="AW1216" t="s">
        <v>80</v>
      </c>
      <c r="AY1216" t="s">
        <v>1054</v>
      </c>
      <c r="AZ1216" t="s">
        <v>565</v>
      </c>
      <c r="BA1216" t="s">
        <v>1055</v>
      </c>
      <c r="BB1216">
        <v>46268</v>
      </c>
      <c r="BC1216" t="s">
        <v>77</v>
      </c>
    </row>
    <row r="1217" spans="1:59" x14ac:dyDescent="0.25">
      <c r="A1217" t="s">
        <v>8409</v>
      </c>
      <c r="B1217" s="1">
        <v>43451</v>
      </c>
      <c r="C1217" t="s">
        <v>60</v>
      </c>
      <c r="D1217" s="2">
        <v>43413.663738425923</v>
      </c>
      <c r="E1217" t="s">
        <v>115</v>
      </c>
      <c r="H1217" t="s">
        <v>8410</v>
      </c>
      <c r="I1217" t="s">
        <v>8411</v>
      </c>
      <c r="J1217" t="s">
        <v>8412</v>
      </c>
      <c r="K1217" t="s">
        <v>8413</v>
      </c>
      <c r="L1217" t="s">
        <v>928</v>
      </c>
      <c r="M1217" t="s">
        <v>99</v>
      </c>
      <c r="N1217">
        <v>70508</v>
      </c>
      <c r="O1217" t="s">
        <v>68</v>
      </c>
      <c r="Q1217" t="s">
        <v>8414</v>
      </c>
      <c r="S1217" t="s">
        <v>71</v>
      </c>
      <c r="T1217" t="s">
        <v>8415</v>
      </c>
      <c r="U1217" t="s">
        <v>8416</v>
      </c>
      <c r="V1217" t="s">
        <v>8417</v>
      </c>
      <c r="W1217" t="s">
        <v>99</v>
      </c>
      <c r="X1217" t="s">
        <v>1916</v>
      </c>
      <c r="Y1217" t="str">
        <f>"27-2022"</f>
        <v>27-2022</v>
      </c>
      <c r="Z1217" t="s">
        <v>1916</v>
      </c>
      <c r="AA1217">
        <v>61162</v>
      </c>
      <c r="AB1217">
        <v>4</v>
      </c>
      <c r="AD1217" t="s">
        <v>77</v>
      </c>
      <c r="AE1217" t="s">
        <v>96</v>
      </c>
      <c r="AF1217">
        <v>40</v>
      </c>
      <c r="AG1217" s="3">
        <v>0.33333333333333331</v>
      </c>
      <c r="AH1217" s="3">
        <v>0.54166666666666663</v>
      </c>
      <c r="AI1217" s="4">
        <v>23.46</v>
      </c>
      <c r="AJ1217">
        <v>35.19</v>
      </c>
      <c r="AL1217" t="s">
        <v>79</v>
      </c>
      <c r="AM1217" t="s">
        <v>80</v>
      </c>
      <c r="AO1217" t="s">
        <v>173</v>
      </c>
      <c r="AR1217" t="s">
        <v>80</v>
      </c>
      <c r="AT1217" t="s">
        <v>80</v>
      </c>
      <c r="AW1217" t="s">
        <v>71</v>
      </c>
      <c r="AX1217">
        <v>24</v>
      </c>
      <c r="AY1217" t="s">
        <v>8417</v>
      </c>
      <c r="AZ1217" t="s">
        <v>8417</v>
      </c>
      <c r="BA1217" t="s">
        <v>99</v>
      </c>
      <c r="BB1217">
        <v>70508</v>
      </c>
      <c r="BC1217" t="s">
        <v>77</v>
      </c>
    </row>
    <row r="1218" spans="1:59" x14ac:dyDescent="0.25">
      <c r="A1218" t="s">
        <v>5899</v>
      </c>
      <c r="B1218" s="1">
        <v>43462</v>
      </c>
      <c r="C1218" t="s">
        <v>60</v>
      </c>
      <c r="D1218" s="2">
        <v>43451.744780092595</v>
      </c>
      <c r="E1218" t="s">
        <v>85</v>
      </c>
      <c r="H1218" t="s">
        <v>5900</v>
      </c>
      <c r="I1218" t="s">
        <v>5901</v>
      </c>
      <c r="J1218" t="s">
        <v>5902</v>
      </c>
      <c r="K1218" t="s">
        <v>5903</v>
      </c>
      <c r="L1218" t="s">
        <v>5904</v>
      </c>
      <c r="M1218" t="s">
        <v>773</v>
      </c>
      <c r="N1218">
        <v>8054</v>
      </c>
      <c r="O1218" t="s">
        <v>68</v>
      </c>
      <c r="Q1218" t="s">
        <v>5905</v>
      </c>
      <c r="S1218" t="s">
        <v>71</v>
      </c>
      <c r="T1218" t="s">
        <v>793</v>
      </c>
      <c r="U1218" t="s">
        <v>794</v>
      </c>
      <c r="V1218" t="s">
        <v>184</v>
      </c>
      <c r="W1218" t="s">
        <v>90</v>
      </c>
      <c r="X1218" t="s">
        <v>666</v>
      </c>
      <c r="Y1218" t="str">
        <f>"37-3011"</f>
        <v>37-3011</v>
      </c>
      <c r="Z1218" t="s">
        <v>454</v>
      </c>
      <c r="AA1218">
        <v>561730</v>
      </c>
      <c r="AB1218">
        <v>25</v>
      </c>
      <c r="AD1218" t="s">
        <v>77</v>
      </c>
      <c r="AE1218" t="s">
        <v>96</v>
      </c>
      <c r="AF1218">
        <v>40</v>
      </c>
      <c r="AG1218" s="3">
        <v>0.29166666666666669</v>
      </c>
      <c r="AH1218" s="3">
        <v>0.66666666666666663</v>
      </c>
      <c r="AI1218" s="4">
        <v>13.47</v>
      </c>
      <c r="AJ1218">
        <v>20.21</v>
      </c>
      <c r="AK1218">
        <v>30</v>
      </c>
      <c r="AL1218" t="s">
        <v>79</v>
      </c>
      <c r="AM1218" t="s">
        <v>80</v>
      </c>
      <c r="AO1218" t="s">
        <v>81</v>
      </c>
      <c r="AR1218" t="s">
        <v>80</v>
      </c>
      <c r="AT1218" t="s">
        <v>80</v>
      </c>
      <c r="AW1218" t="s">
        <v>80</v>
      </c>
      <c r="AY1218" t="s">
        <v>5906</v>
      </c>
      <c r="AZ1218" t="s">
        <v>4636</v>
      </c>
      <c r="BA1218" t="s">
        <v>773</v>
      </c>
      <c r="BB1218">
        <v>8075</v>
      </c>
      <c r="BC1218" t="s">
        <v>77</v>
      </c>
    </row>
    <row r="1219" spans="1:59" x14ac:dyDescent="0.25">
      <c r="A1219" t="s">
        <v>6789</v>
      </c>
      <c r="B1219" s="1">
        <v>43455</v>
      </c>
      <c r="C1219" t="s">
        <v>60</v>
      </c>
      <c r="D1219" s="2">
        <v>43409.542731481481</v>
      </c>
      <c r="E1219" t="s">
        <v>61</v>
      </c>
      <c r="F1219" s="1">
        <v>43497</v>
      </c>
      <c r="G1219" s="1">
        <v>43799</v>
      </c>
      <c r="H1219" t="s">
        <v>4934</v>
      </c>
      <c r="J1219" t="s">
        <v>4935</v>
      </c>
      <c r="L1219" t="s">
        <v>4936</v>
      </c>
      <c r="M1219" t="s">
        <v>879</v>
      </c>
      <c r="N1219">
        <v>63376</v>
      </c>
      <c r="O1219" t="s">
        <v>68</v>
      </c>
      <c r="Q1219" t="s">
        <v>4937</v>
      </c>
      <c r="S1219" t="s">
        <v>71</v>
      </c>
      <c r="T1219" t="s">
        <v>678</v>
      </c>
      <c r="U1219" t="s">
        <v>1093</v>
      </c>
      <c r="V1219" t="s">
        <v>680</v>
      </c>
      <c r="W1219" t="s">
        <v>354</v>
      </c>
      <c r="X1219" t="s">
        <v>3771</v>
      </c>
      <c r="Y1219" t="str">
        <f>"47-2051"</f>
        <v>47-2051</v>
      </c>
      <c r="Z1219" t="s">
        <v>2580</v>
      </c>
      <c r="AA1219">
        <v>238110</v>
      </c>
      <c r="AB1219">
        <v>6</v>
      </c>
      <c r="AC1219">
        <v>6</v>
      </c>
      <c r="AD1219" t="s">
        <v>77</v>
      </c>
      <c r="AE1219" t="s">
        <v>96</v>
      </c>
      <c r="AF1219">
        <v>40</v>
      </c>
      <c r="AG1219" s="3">
        <v>0.29166666666666669</v>
      </c>
      <c r="AH1219" s="3">
        <v>0.66666666666666663</v>
      </c>
      <c r="AI1219" s="4">
        <v>29.05</v>
      </c>
      <c r="AJ1219">
        <v>43.58</v>
      </c>
      <c r="AK1219">
        <v>43.58</v>
      </c>
      <c r="AL1219" t="s">
        <v>79</v>
      </c>
      <c r="AM1219" t="s">
        <v>80</v>
      </c>
      <c r="AO1219" t="s">
        <v>81</v>
      </c>
      <c r="AR1219" t="s">
        <v>80</v>
      </c>
      <c r="AT1219" t="s">
        <v>80</v>
      </c>
      <c r="AW1219" t="s">
        <v>71</v>
      </c>
      <c r="AX1219">
        <v>1</v>
      </c>
      <c r="AY1219" t="s">
        <v>4936</v>
      </c>
      <c r="AZ1219" t="s">
        <v>2465</v>
      </c>
      <c r="BA1219" t="s">
        <v>879</v>
      </c>
      <c r="BB1219">
        <v>63376</v>
      </c>
      <c r="BC1219" t="s">
        <v>77</v>
      </c>
    </row>
    <row r="1220" spans="1:59" x14ac:dyDescent="0.25">
      <c r="A1220" t="s">
        <v>7363</v>
      </c>
      <c r="B1220" s="1">
        <v>43448</v>
      </c>
      <c r="C1220" t="s">
        <v>60</v>
      </c>
      <c r="D1220" s="2">
        <v>43409.821875000001</v>
      </c>
      <c r="E1220" t="s">
        <v>115</v>
      </c>
      <c r="H1220" t="s">
        <v>7364</v>
      </c>
      <c r="J1220" t="s">
        <v>7365</v>
      </c>
      <c r="L1220" t="s">
        <v>3639</v>
      </c>
      <c r="M1220" t="s">
        <v>180</v>
      </c>
      <c r="N1220">
        <v>19462</v>
      </c>
      <c r="O1220" t="s">
        <v>68</v>
      </c>
      <c r="Q1220" t="s">
        <v>7366</v>
      </c>
      <c r="S1220" t="s">
        <v>71</v>
      </c>
      <c r="T1220" t="s">
        <v>2137</v>
      </c>
      <c r="U1220" t="s">
        <v>2138</v>
      </c>
      <c r="V1220" t="s">
        <v>2139</v>
      </c>
      <c r="W1220" t="s">
        <v>180</v>
      </c>
      <c r="X1220" t="s">
        <v>754</v>
      </c>
      <c r="Y1220" t="str">
        <f>"37-3011"</f>
        <v>37-3011</v>
      </c>
      <c r="Z1220" t="s">
        <v>454</v>
      </c>
      <c r="AA1220">
        <v>561730</v>
      </c>
      <c r="AB1220">
        <v>5</v>
      </c>
      <c r="AD1220" t="s">
        <v>77</v>
      </c>
      <c r="AE1220" t="s">
        <v>78</v>
      </c>
      <c r="AF1220">
        <v>40</v>
      </c>
      <c r="AG1220" s="3">
        <v>0.29166666666666669</v>
      </c>
      <c r="AH1220" s="3">
        <v>0.70833333333333337</v>
      </c>
      <c r="AI1220" s="4">
        <v>15.35</v>
      </c>
      <c r="AJ1220">
        <v>23.03</v>
      </c>
      <c r="AK1220">
        <v>23.03</v>
      </c>
      <c r="AL1220" t="s">
        <v>79</v>
      </c>
      <c r="AM1220" t="s">
        <v>80</v>
      </c>
      <c r="AO1220" t="s">
        <v>81</v>
      </c>
      <c r="AR1220" t="s">
        <v>80</v>
      </c>
      <c r="AT1220" t="s">
        <v>80</v>
      </c>
      <c r="AW1220" t="s">
        <v>80</v>
      </c>
      <c r="AY1220" t="s">
        <v>3639</v>
      </c>
      <c r="AZ1220" t="s">
        <v>187</v>
      </c>
      <c r="BA1220" t="s">
        <v>180</v>
      </c>
      <c r="BB1220">
        <v>19462</v>
      </c>
      <c r="BC1220" t="s">
        <v>77</v>
      </c>
    </row>
    <row r="1221" spans="1:59" x14ac:dyDescent="0.25">
      <c r="A1221" t="s">
        <v>5401</v>
      </c>
      <c r="B1221" s="1">
        <v>43434</v>
      </c>
      <c r="C1221" t="s">
        <v>60</v>
      </c>
      <c r="D1221" s="2">
        <v>43409.803912037038</v>
      </c>
      <c r="E1221" t="s">
        <v>61</v>
      </c>
      <c r="F1221" s="1">
        <v>43497</v>
      </c>
      <c r="G1221" s="1">
        <v>43799</v>
      </c>
      <c r="H1221" t="s">
        <v>5402</v>
      </c>
      <c r="J1221" t="s">
        <v>5403</v>
      </c>
      <c r="L1221" t="s">
        <v>4429</v>
      </c>
      <c r="M1221" t="s">
        <v>180</v>
      </c>
      <c r="N1221">
        <v>19335</v>
      </c>
      <c r="O1221" t="s">
        <v>68</v>
      </c>
      <c r="Q1221" t="s">
        <v>5404</v>
      </c>
      <c r="S1221" t="s">
        <v>71</v>
      </c>
      <c r="T1221" t="s">
        <v>2137</v>
      </c>
      <c r="U1221" t="s">
        <v>2138</v>
      </c>
      <c r="V1221" t="s">
        <v>2139</v>
      </c>
      <c r="W1221" t="s">
        <v>180</v>
      </c>
      <c r="X1221" t="s">
        <v>754</v>
      </c>
      <c r="Y1221" t="str">
        <f>"37-3011"</f>
        <v>37-3011</v>
      </c>
      <c r="Z1221" t="s">
        <v>454</v>
      </c>
      <c r="AA1221">
        <v>561730</v>
      </c>
      <c r="AB1221">
        <v>9</v>
      </c>
      <c r="AC1221">
        <v>9</v>
      </c>
      <c r="AD1221" t="s">
        <v>77</v>
      </c>
      <c r="AE1221" t="s">
        <v>78</v>
      </c>
      <c r="AF1221">
        <v>40</v>
      </c>
      <c r="AG1221" s="3">
        <v>0.29166666666666669</v>
      </c>
      <c r="AH1221" s="3">
        <v>0.66666666666666663</v>
      </c>
      <c r="AI1221" s="4">
        <v>15.35</v>
      </c>
      <c r="AJ1221">
        <v>23.03</v>
      </c>
      <c r="AK1221">
        <v>23.03</v>
      </c>
      <c r="AL1221" t="s">
        <v>79</v>
      </c>
      <c r="AM1221" t="s">
        <v>80</v>
      </c>
      <c r="AO1221" t="s">
        <v>81</v>
      </c>
      <c r="AR1221" t="s">
        <v>80</v>
      </c>
      <c r="AT1221" t="s">
        <v>80</v>
      </c>
      <c r="AW1221" t="s">
        <v>80</v>
      </c>
      <c r="AY1221" t="s">
        <v>4429</v>
      </c>
      <c r="AZ1221" t="s">
        <v>809</v>
      </c>
      <c r="BA1221" t="s">
        <v>180</v>
      </c>
      <c r="BB1221">
        <v>19335</v>
      </c>
      <c r="BC1221" t="s">
        <v>77</v>
      </c>
    </row>
    <row r="1222" spans="1:59" x14ac:dyDescent="0.25">
      <c r="A1222" t="s">
        <v>8424</v>
      </c>
      <c r="B1222" s="1">
        <v>43460</v>
      </c>
      <c r="C1222" t="s">
        <v>60</v>
      </c>
      <c r="D1222" s="2">
        <v>43410.822997685187</v>
      </c>
      <c r="E1222" t="s">
        <v>115</v>
      </c>
      <c r="H1222" t="s">
        <v>3264</v>
      </c>
      <c r="J1222" t="s">
        <v>3265</v>
      </c>
      <c r="L1222" t="s">
        <v>3266</v>
      </c>
      <c r="M1222" t="s">
        <v>261</v>
      </c>
      <c r="N1222">
        <v>85206</v>
      </c>
      <c r="O1222" t="s">
        <v>68</v>
      </c>
      <c r="Q1222" t="s">
        <v>3267</v>
      </c>
      <c r="S1222" t="s">
        <v>80</v>
      </c>
      <c r="U1222" t="s">
        <v>108</v>
      </c>
      <c r="X1222" t="s">
        <v>3268</v>
      </c>
      <c r="Y1222" t="str">
        <f>"47-3015"</f>
        <v>47-3015</v>
      </c>
      <c r="Z1222" t="s">
        <v>2376</v>
      </c>
      <c r="AA1222">
        <v>238990</v>
      </c>
      <c r="AB1222">
        <v>25</v>
      </c>
      <c r="AD1222" t="s">
        <v>77</v>
      </c>
      <c r="AE1222" t="s">
        <v>96</v>
      </c>
      <c r="AF1222">
        <v>40</v>
      </c>
      <c r="AG1222" s="3">
        <v>0.29166666666666669</v>
      </c>
      <c r="AH1222" s="3">
        <v>0.625</v>
      </c>
      <c r="AI1222" s="4">
        <v>13.14</v>
      </c>
      <c r="AJ1222">
        <v>19.71</v>
      </c>
      <c r="AK1222">
        <v>19.71</v>
      </c>
      <c r="AL1222" t="s">
        <v>79</v>
      </c>
      <c r="AM1222" t="s">
        <v>80</v>
      </c>
      <c r="AO1222" t="s">
        <v>81</v>
      </c>
      <c r="AR1222" t="s">
        <v>80</v>
      </c>
      <c r="AT1222" t="s">
        <v>80</v>
      </c>
      <c r="AW1222" t="s">
        <v>71</v>
      </c>
      <c r="AX1222">
        <v>3</v>
      </c>
      <c r="AY1222" t="s">
        <v>1511</v>
      </c>
      <c r="AZ1222" t="s">
        <v>269</v>
      </c>
      <c r="BA1222" t="s">
        <v>261</v>
      </c>
      <c r="BB1222">
        <v>85206</v>
      </c>
      <c r="BC1222" t="s">
        <v>77</v>
      </c>
    </row>
    <row r="1223" spans="1:59" x14ac:dyDescent="0.25">
      <c r="A1223" t="s">
        <v>6281</v>
      </c>
      <c r="B1223" s="1">
        <v>43445</v>
      </c>
      <c r="C1223" t="s">
        <v>60</v>
      </c>
      <c r="D1223" s="2">
        <v>43409.92597222222</v>
      </c>
      <c r="E1223" t="s">
        <v>85</v>
      </c>
      <c r="H1223" t="s">
        <v>6282</v>
      </c>
      <c r="J1223" t="s">
        <v>6283</v>
      </c>
      <c r="L1223" t="s">
        <v>865</v>
      </c>
      <c r="M1223" t="s">
        <v>90</v>
      </c>
      <c r="N1223">
        <v>77037</v>
      </c>
      <c r="O1223" t="s">
        <v>68</v>
      </c>
      <c r="Q1223" t="s">
        <v>6284</v>
      </c>
      <c r="S1223" t="s">
        <v>71</v>
      </c>
      <c r="T1223" t="s">
        <v>816</v>
      </c>
      <c r="U1223" t="s">
        <v>817</v>
      </c>
      <c r="V1223" t="s">
        <v>640</v>
      </c>
      <c r="W1223" t="s">
        <v>90</v>
      </c>
      <c r="X1223" t="s">
        <v>666</v>
      </c>
      <c r="Y1223" t="str">
        <f>"47-2061"</f>
        <v>47-2061</v>
      </c>
      <c r="Z1223" t="s">
        <v>92</v>
      </c>
      <c r="AA1223">
        <v>238310</v>
      </c>
      <c r="AB1223">
        <v>30</v>
      </c>
      <c r="AD1223" t="s">
        <v>77</v>
      </c>
      <c r="AE1223" t="s">
        <v>96</v>
      </c>
      <c r="AF1223">
        <v>40</v>
      </c>
      <c r="AG1223" s="3">
        <v>0.29166666666666669</v>
      </c>
      <c r="AH1223" s="3">
        <v>0.66666666666666663</v>
      </c>
      <c r="AI1223" s="4">
        <v>15.84</v>
      </c>
      <c r="AJ1223">
        <v>23.76</v>
      </c>
      <c r="AL1223" t="s">
        <v>79</v>
      </c>
      <c r="AM1223" t="s">
        <v>80</v>
      </c>
      <c r="AO1223" t="s">
        <v>81</v>
      </c>
      <c r="AR1223" t="s">
        <v>80</v>
      </c>
      <c r="AT1223" t="s">
        <v>80</v>
      </c>
      <c r="AW1223" t="s">
        <v>80</v>
      </c>
      <c r="AY1223" t="s">
        <v>865</v>
      </c>
      <c r="AZ1223" t="s">
        <v>2298</v>
      </c>
      <c r="BA1223" t="s">
        <v>90</v>
      </c>
      <c r="BB1223">
        <v>77037</v>
      </c>
      <c r="BC1223" t="s">
        <v>77</v>
      </c>
    </row>
    <row r="1224" spans="1:59" x14ac:dyDescent="0.25">
      <c r="A1224" t="s">
        <v>3649</v>
      </c>
      <c r="B1224" s="1">
        <v>43438</v>
      </c>
      <c r="C1224" t="s">
        <v>60</v>
      </c>
      <c r="D1224" s="2">
        <v>43410.503912037035</v>
      </c>
      <c r="E1224" t="s">
        <v>61</v>
      </c>
      <c r="F1224" s="1">
        <v>43497</v>
      </c>
      <c r="G1224" s="1">
        <v>43769</v>
      </c>
      <c r="H1224" t="s">
        <v>3650</v>
      </c>
      <c r="I1224" t="s">
        <v>69</v>
      </c>
      <c r="J1224" t="s">
        <v>3651</v>
      </c>
      <c r="K1224" t="s">
        <v>69</v>
      </c>
      <c r="L1224" t="s">
        <v>3652</v>
      </c>
      <c r="M1224" t="s">
        <v>128</v>
      </c>
      <c r="N1224">
        <v>62061</v>
      </c>
      <c r="O1224" t="s">
        <v>68</v>
      </c>
      <c r="P1224" t="s">
        <v>69</v>
      </c>
      <c r="Q1224" t="s">
        <v>3653</v>
      </c>
      <c r="S1224" t="s">
        <v>71</v>
      </c>
      <c r="T1224" t="s">
        <v>207</v>
      </c>
      <c r="U1224" t="s">
        <v>208</v>
      </c>
      <c r="V1224" t="s">
        <v>209</v>
      </c>
      <c r="W1224" t="s">
        <v>90</v>
      </c>
      <c r="X1224" t="s">
        <v>166</v>
      </c>
      <c r="Y1224" t="str">
        <f>"39-3091"</f>
        <v>39-3091</v>
      </c>
      <c r="Z1224" t="s">
        <v>166</v>
      </c>
      <c r="AA1224">
        <v>711190</v>
      </c>
      <c r="AB1224">
        <v>17</v>
      </c>
      <c r="AC1224">
        <v>17</v>
      </c>
      <c r="AD1224" t="s">
        <v>77</v>
      </c>
      <c r="AE1224" t="s">
        <v>78</v>
      </c>
      <c r="AF1224">
        <v>40</v>
      </c>
      <c r="AG1224" s="3">
        <v>0.54166666666666663</v>
      </c>
      <c r="AH1224" s="3">
        <v>0.91666666666666663</v>
      </c>
      <c r="AI1224" s="4">
        <v>338.4</v>
      </c>
      <c r="AJ1224">
        <v>0</v>
      </c>
      <c r="AK1224">
        <v>0</v>
      </c>
      <c r="AL1224" t="s">
        <v>79</v>
      </c>
      <c r="AM1224" t="s">
        <v>80</v>
      </c>
      <c r="AO1224" t="s">
        <v>81</v>
      </c>
      <c r="AR1224" t="s">
        <v>80</v>
      </c>
      <c r="AT1224" t="s">
        <v>80</v>
      </c>
      <c r="AW1224" t="s">
        <v>80</v>
      </c>
      <c r="AY1224" t="s">
        <v>3654</v>
      </c>
      <c r="AZ1224" t="s">
        <v>1156</v>
      </c>
      <c r="BA1224" t="s">
        <v>128</v>
      </c>
      <c r="BB1224">
        <v>62061</v>
      </c>
      <c r="BC1224" t="s">
        <v>77</v>
      </c>
    </row>
    <row r="1225" spans="1:59" x14ac:dyDescent="0.25">
      <c r="A1225" t="s">
        <v>6775</v>
      </c>
      <c r="B1225" s="1">
        <v>43465</v>
      </c>
      <c r="C1225" t="s">
        <v>60</v>
      </c>
      <c r="D1225" s="2">
        <v>43410.507800925923</v>
      </c>
      <c r="E1225" t="s">
        <v>115</v>
      </c>
      <c r="H1225" t="s">
        <v>6776</v>
      </c>
      <c r="I1225" t="s">
        <v>6777</v>
      </c>
      <c r="J1225" t="s">
        <v>6778</v>
      </c>
      <c r="L1225" t="s">
        <v>6091</v>
      </c>
      <c r="M1225" t="s">
        <v>3585</v>
      </c>
      <c r="N1225">
        <v>89103</v>
      </c>
      <c r="O1225" t="s">
        <v>68</v>
      </c>
      <c r="Q1225" t="s">
        <v>6779</v>
      </c>
      <c r="S1225" t="s">
        <v>80</v>
      </c>
      <c r="U1225" t="s">
        <v>108</v>
      </c>
      <c r="X1225" t="s">
        <v>6780</v>
      </c>
      <c r="Y1225" t="str">
        <f>"11-2021"</f>
        <v>11-2021</v>
      </c>
      <c r="Z1225" t="s">
        <v>6781</v>
      </c>
      <c r="AA1225">
        <v>722110</v>
      </c>
      <c r="AB1225">
        <v>1</v>
      </c>
      <c r="AD1225" t="s">
        <v>77</v>
      </c>
      <c r="AE1225" t="s">
        <v>438</v>
      </c>
      <c r="AF1225">
        <v>36</v>
      </c>
      <c r="AG1225" s="3">
        <v>0.375</v>
      </c>
      <c r="AH1225" s="3">
        <v>0.70833333333333337</v>
      </c>
      <c r="AI1225" s="4">
        <v>68.5</v>
      </c>
      <c r="AM1225" t="s">
        <v>80</v>
      </c>
      <c r="AO1225" t="s">
        <v>4423</v>
      </c>
      <c r="AQ1225" t="s">
        <v>6782</v>
      </c>
      <c r="AR1225" t="s">
        <v>80</v>
      </c>
      <c r="AT1225" t="s">
        <v>80</v>
      </c>
      <c r="AW1225" t="s">
        <v>71</v>
      </c>
      <c r="AX1225">
        <v>60</v>
      </c>
      <c r="AY1225" t="s">
        <v>6091</v>
      </c>
      <c r="AZ1225" t="s">
        <v>4504</v>
      </c>
      <c r="BA1225" t="s">
        <v>3585</v>
      </c>
      <c r="BB1225">
        <v>89103</v>
      </c>
      <c r="BC1225" t="s">
        <v>77</v>
      </c>
      <c r="BD1225" t="s">
        <v>6783</v>
      </c>
      <c r="BE1225">
        <v>452759</v>
      </c>
      <c r="BF1225" s="1">
        <v>43359</v>
      </c>
      <c r="BG1225" s="1">
        <v>43389</v>
      </c>
    </row>
    <row r="1226" spans="1:59" x14ac:dyDescent="0.25">
      <c r="A1226" t="s">
        <v>2496</v>
      </c>
      <c r="B1226" s="1">
        <v>43441</v>
      </c>
      <c r="C1226" t="s">
        <v>60</v>
      </c>
      <c r="D1226" s="2">
        <v>43410.683518518519</v>
      </c>
      <c r="E1226" t="s">
        <v>61</v>
      </c>
      <c r="F1226" s="1">
        <v>43497</v>
      </c>
      <c r="G1226" s="1">
        <v>43799</v>
      </c>
      <c r="H1226" t="s">
        <v>2497</v>
      </c>
      <c r="J1226" t="s">
        <v>2498</v>
      </c>
      <c r="L1226" t="s">
        <v>2499</v>
      </c>
      <c r="M1226" t="s">
        <v>773</v>
      </c>
      <c r="N1226">
        <v>8062</v>
      </c>
      <c r="O1226" t="s">
        <v>68</v>
      </c>
      <c r="Q1226" t="s">
        <v>2500</v>
      </c>
      <c r="S1226" t="s">
        <v>71</v>
      </c>
      <c r="T1226" t="s">
        <v>2356</v>
      </c>
      <c r="U1226" t="s">
        <v>2138</v>
      </c>
      <c r="V1226" t="s">
        <v>2139</v>
      </c>
      <c r="W1226" t="s">
        <v>180</v>
      </c>
      <c r="X1226" t="s">
        <v>754</v>
      </c>
      <c r="Y1226" t="str">
        <f>"37-3011"</f>
        <v>37-3011</v>
      </c>
      <c r="Z1226" t="s">
        <v>454</v>
      </c>
      <c r="AA1226">
        <v>561730</v>
      </c>
      <c r="AB1226">
        <v>9</v>
      </c>
      <c r="AC1226">
        <v>9</v>
      </c>
      <c r="AD1226" t="s">
        <v>77</v>
      </c>
      <c r="AE1226" t="s">
        <v>96</v>
      </c>
      <c r="AF1226">
        <v>40</v>
      </c>
      <c r="AG1226" s="3">
        <v>0.25</v>
      </c>
      <c r="AH1226" s="3">
        <v>0.625</v>
      </c>
      <c r="AI1226" s="4">
        <v>13.47</v>
      </c>
      <c r="AJ1226">
        <v>20.21</v>
      </c>
      <c r="AK1226">
        <v>20.21</v>
      </c>
      <c r="AL1226" t="s">
        <v>79</v>
      </c>
      <c r="AM1226" t="s">
        <v>80</v>
      </c>
      <c r="AO1226" t="s">
        <v>81</v>
      </c>
      <c r="AR1226" t="s">
        <v>80</v>
      </c>
      <c r="AT1226" t="s">
        <v>80</v>
      </c>
      <c r="AW1226" t="s">
        <v>80</v>
      </c>
      <c r="AY1226" t="s">
        <v>2499</v>
      </c>
      <c r="AZ1226" t="s">
        <v>2501</v>
      </c>
      <c r="BA1226" t="s">
        <v>773</v>
      </c>
      <c r="BB1226">
        <v>8062</v>
      </c>
      <c r="BC1226" t="s">
        <v>77</v>
      </c>
    </row>
    <row r="1227" spans="1:59" x14ac:dyDescent="0.25">
      <c r="A1227" t="s">
        <v>4524</v>
      </c>
      <c r="B1227" s="1">
        <v>43446</v>
      </c>
      <c r="C1227" t="s">
        <v>60</v>
      </c>
      <c r="D1227" s="2">
        <v>43410.668796296297</v>
      </c>
      <c r="E1227" t="s">
        <v>115</v>
      </c>
      <c r="H1227" t="s">
        <v>4525</v>
      </c>
      <c r="J1227" t="s">
        <v>4526</v>
      </c>
      <c r="L1227" t="s">
        <v>4527</v>
      </c>
      <c r="M1227" t="s">
        <v>128</v>
      </c>
      <c r="N1227">
        <v>60176</v>
      </c>
      <c r="O1227" t="s">
        <v>68</v>
      </c>
      <c r="Q1227" t="s">
        <v>4528</v>
      </c>
      <c r="R1227">
        <v>3733</v>
      </c>
      <c r="S1227" t="s">
        <v>80</v>
      </c>
      <c r="U1227" t="s">
        <v>108</v>
      </c>
      <c r="X1227" t="s">
        <v>4529</v>
      </c>
      <c r="Y1227" t="str">
        <f>"51-9022"</f>
        <v>51-9022</v>
      </c>
      <c r="Z1227" t="s">
        <v>4530</v>
      </c>
      <c r="AA1227">
        <v>327991</v>
      </c>
      <c r="AB1227">
        <v>3</v>
      </c>
      <c r="AD1227" t="s">
        <v>77</v>
      </c>
      <c r="AE1227" t="s">
        <v>96</v>
      </c>
      <c r="AF1227">
        <v>40</v>
      </c>
      <c r="AG1227" s="3">
        <v>0.29166666666666669</v>
      </c>
      <c r="AH1227" s="3">
        <v>0.64583333333333337</v>
      </c>
      <c r="AI1227" s="5">
        <v>17</v>
      </c>
      <c r="AJ1227">
        <v>25.5</v>
      </c>
      <c r="AK1227">
        <v>36.5</v>
      </c>
      <c r="AL1227" t="s">
        <v>79</v>
      </c>
      <c r="AM1227" t="s">
        <v>80</v>
      </c>
      <c r="AO1227" t="s">
        <v>81</v>
      </c>
      <c r="AR1227" t="s">
        <v>80</v>
      </c>
      <c r="AT1227" t="s">
        <v>80</v>
      </c>
      <c r="AW1227" t="s">
        <v>71</v>
      </c>
      <c r="AX1227">
        <v>36</v>
      </c>
      <c r="AY1227" t="s">
        <v>4531</v>
      </c>
      <c r="AZ1227" t="s">
        <v>127</v>
      </c>
      <c r="BA1227" t="s">
        <v>128</v>
      </c>
      <c r="BB1227">
        <v>60176</v>
      </c>
      <c r="BC1227" t="s">
        <v>83</v>
      </c>
    </row>
    <row r="1228" spans="1:59" x14ac:dyDescent="0.25">
      <c r="A1228" t="s">
        <v>7348</v>
      </c>
      <c r="B1228" s="1">
        <v>43446</v>
      </c>
      <c r="C1228" t="s">
        <v>60</v>
      </c>
      <c r="D1228" s="2">
        <v>43411.459409722222</v>
      </c>
      <c r="E1228" t="s">
        <v>115</v>
      </c>
      <c r="H1228" t="s">
        <v>7349</v>
      </c>
      <c r="J1228" t="s">
        <v>7350</v>
      </c>
      <c r="L1228" t="s">
        <v>7351</v>
      </c>
      <c r="M1228" t="s">
        <v>139</v>
      </c>
      <c r="N1228">
        <v>28345</v>
      </c>
      <c r="O1228" t="s">
        <v>68</v>
      </c>
      <c r="Q1228" t="s">
        <v>7352</v>
      </c>
      <c r="S1228" t="s">
        <v>80</v>
      </c>
      <c r="U1228" t="s">
        <v>108</v>
      </c>
      <c r="X1228" t="s">
        <v>254</v>
      </c>
      <c r="Y1228" t="str">
        <f>"45-4011"</f>
        <v>45-4011</v>
      </c>
      <c r="Z1228" t="s">
        <v>242</v>
      </c>
      <c r="AA1228">
        <v>56173</v>
      </c>
      <c r="AB1228">
        <v>50</v>
      </c>
      <c r="AD1228" t="s">
        <v>77</v>
      </c>
      <c r="AE1228" t="s">
        <v>78</v>
      </c>
      <c r="AF1228">
        <v>35</v>
      </c>
      <c r="AG1228" s="3">
        <v>0.33333333333333331</v>
      </c>
      <c r="AH1228" s="3">
        <v>0.625</v>
      </c>
      <c r="AI1228" s="4">
        <v>10.25</v>
      </c>
      <c r="AJ1228">
        <v>15.38</v>
      </c>
      <c r="AK1228">
        <v>23.58</v>
      </c>
      <c r="AL1228" t="s">
        <v>79</v>
      </c>
      <c r="AM1228" t="s">
        <v>80</v>
      </c>
      <c r="AO1228" t="s">
        <v>81</v>
      </c>
      <c r="AR1228" t="s">
        <v>80</v>
      </c>
      <c r="AT1228" t="s">
        <v>80</v>
      </c>
      <c r="AW1228" t="s">
        <v>71</v>
      </c>
      <c r="AX1228">
        <v>3</v>
      </c>
      <c r="AY1228" t="s">
        <v>7353</v>
      </c>
      <c r="AZ1228" t="s">
        <v>838</v>
      </c>
      <c r="BA1228" t="s">
        <v>139</v>
      </c>
      <c r="BB1228">
        <v>28345</v>
      </c>
      <c r="BC1228" t="s">
        <v>77</v>
      </c>
    </row>
    <row r="1229" spans="1:59" x14ac:dyDescent="0.25">
      <c r="A1229" t="s">
        <v>8054</v>
      </c>
      <c r="B1229" s="1">
        <v>43437</v>
      </c>
      <c r="C1229" t="s">
        <v>60</v>
      </c>
      <c r="D1229" s="2">
        <v>43410.655601851853</v>
      </c>
      <c r="E1229" t="s">
        <v>61</v>
      </c>
      <c r="F1229" s="1">
        <v>43500</v>
      </c>
      <c r="G1229" s="1">
        <v>43779</v>
      </c>
      <c r="H1229" t="s">
        <v>8055</v>
      </c>
      <c r="I1229" t="s">
        <v>8056</v>
      </c>
      <c r="J1229" t="s">
        <v>8057</v>
      </c>
      <c r="K1229" t="s">
        <v>8058</v>
      </c>
      <c r="L1229" t="s">
        <v>8059</v>
      </c>
      <c r="M1229" t="s">
        <v>303</v>
      </c>
      <c r="N1229">
        <v>92585</v>
      </c>
      <c r="O1229" t="s">
        <v>68</v>
      </c>
      <c r="P1229" t="s">
        <v>69</v>
      </c>
      <c r="Q1229" t="s">
        <v>8060</v>
      </c>
      <c r="S1229" t="s">
        <v>71</v>
      </c>
      <c r="T1229" t="s">
        <v>207</v>
      </c>
      <c r="U1229" t="s">
        <v>208</v>
      </c>
      <c r="V1229" t="s">
        <v>209</v>
      </c>
      <c r="W1229" t="s">
        <v>90</v>
      </c>
      <c r="X1229" t="s">
        <v>8061</v>
      </c>
      <c r="Y1229" t="str">
        <f>"39-3091"</f>
        <v>39-3091</v>
      </c>
      <c r="Z1229" t="s">
        <v>166</v>
      </c>
      <c r="AA1229">
        <v>713990</v>
      </c>
      <c r="AB1229">
        <v>7</v>
      </c>
      <c r="AC1229">
        <v>7</v>
      </c>
      <c r="AD1229" t="s">
        <v>77</v>
      </c>
      <c r="AE1229" t="s">
        <v>78</v>
      </c>
      <c r="AF1229">
        <v>40</v>
      </c>
      <c r="AG1229" s="3">
        <v>0.54166666666666663</v>
      </c>
      <c r="AH1229" s="3">
        <v>0.91666666666666663</v>
      </c>
      <c r="AI1229" s="4">
        <v>9.82</v>
      </c>
      <c r="AL1229" t="s">
        <v>79</v>
      </c>
      <c r="AM1229" t="s">
        <v>80</v>
      </c>
      <c r="AO1229" t="s">
        <v>81</v>
      </c>
      <c r="AR1229" t="s">
        <v>80</v>
      </c>
      <c r="AT1229" t="s">
        <v>80</v>
      </c>
      <c r="AW1229" t="s">
        <v>80</v>
      </c>
      <c r="AY1229" t="s">
        <v>8062</v>
      </c>
      <c r="AZ1229" t="s">
        <v>606</v>
      </c>
      <c r="BA1229" t="s">
        <v>303</v>
      </c>
      <c r="BB1229">
        <v>92585</v>
      </c>
      <c r="BC1229" t="s">
        <v>77</v>
      </c>
    </row>
    <row r="1230" spans="1:59" x14ac:dyDescent="0.25">
      <c r="A1230" t="s">
        <v>4661</v>
      </c>
      <c r="B1230" s="1">
        <v>43438</v>
      </c>
      <c r="C1230" t="s">
        <v>60</v>
      </c>
      <c r="D1230" s="2">
        <v>43410.685648148145</v>
      </c>
      <c r="E1230" t="s">
        <v>757</v>
      </c>
      <c r="F1230" s="1">
        <v>43497</v>
      </c>
      <c r="G1230" s="1">
        <v>43708</v>
      </c>
      <c r="H1230" t="s">
        <v>4662</v>
      </c>
      <c r="J1230" t="s">
        <v>4663</v>
      </c>
      <c r="L1230" t="s">
        <v>292</v>
      </c>
      <c r="M1230" t="s">
        <v>99</v>
      </c>
      <c r="N1230">
        <v>70764</v>
      </c>
      <c r="O1230" t="s">
        <v>68</v>
      </c>
      <c r="Q1230" t="s">
        <v>4664</v>
      </c>
      <c r="S1230" t="s">
        <v>71</v>
      </c>
      <c r="T1230" t="s">
        <v>1968</v>
      </c>
      <c r="U1230" t="s">
        <v>1969</v>
      </c>
      <c r="V1230" t="s">
        <v>1970</v>
      </c>
      <c r="W1230" t="s">
        <v>99</v>
      </c>
      <c r="X1230" t="s">
        <v>804</v>
      </c>
      <c r="Y1230" t="str">
        <f>"37-3011"</f>
        <v>37-3011</v>
      </c>
      <c r="Z1230" t="s">
        <v>454</v>
      </c>
      <c r="AA1230">
        <v>561730</v>
      </c>
      <c r="AB1230">
        <v>2</v>
      </c>
      <c r="AC1230">
        <v>2</v>
      </c>
      <c r="AD1230" t="s">
        <v>77</v>
      </c>
      <c r="AE1230" t="s">
        <v>96</v>
      </c>
      <c r="AF1230">
        <v>35</v>
      </c>
      <c r="AG1230" s="3">
        <v>0.29166666666666669</v>
      </c>
      <c r="AH1230" s="3">
        <v>0.60416666666666663</v>
      </c>
      <c r="AI1230" s="4">
        <v>13.42</v>
      </c>
      <c r="AJ1230">
        <v>20.13</v>
      </c>
      <c r="AL1230" t="s">
        <v>79</v>
      </c>
      <c r="AM1230" t="s">
        <v>80</v>
      </c>
      <c r="AO1230" t="s">
        <v>81</v>
      </c>
      <c r="AR1230" t="s">
        <v>80</v>
      </c>
      <c r="AT1230" t="s">
        <v>80</v>
      </c>
      <c r="AW1230" t="s">
        <v>80</v>
      </c>
      <c r="AY1230" t="s">
        <v>292</v>
      </c>
      <c r="AZ1230" t="s">
        <v>4665</v>
      </c>
      <c r="BA1230" t="s">
        <v>99</v>
      </c>
      <c r="BB1230">
        <v>70764</v>
      </c>
      <c r="BC1230" t="s">
        <v>77</v>
      </c>
    </row>
    <row r="1231" spans="1:59" x14ac:dyDescent="0.25">
      <c r="A1231" t="s">
        <v>6711</v>
      </c>
      <c r="B1231" s="1">
        <v>43452</v>
      </c>
      <c r="C1231" t="s">
        <v>60</v>
      </c>
      <c r="D1231" s="2">
        <v>43435.00104166667</v>
      </c>
      <c r="E1231" t="s">
        <v>85</v>
      </c>
      <c r="H1231" t="s">
        <v>6712</v>
      </c>
      <c r="J1231" t="s">
        <v>6713</v>
      </c>
      <c r="L1231" t="s">
        <v>6714</v>
      </c>
      <c r="M1231" t="s">
        <v>90</v>
      </c>
      <c r="N1231">
        <v>75078</v>
      </c>
      <c r="O1231" t="s">
        <v>68</v>
      </c>
      <c r="Q1231" t="s">
        <v>6715</v>
      </c>
      <c r="S1231" t="s">
        <v>71</v>
      </c>
      <c r="T1231" t="s">
        <v>1063</v>
      </c>
      <c r="U1231" t="s">
        <v>1064</v>
      </c>
      <c r="V1231" t="s">
        <v>1065</v>
      </c>
      <c r="W1231" t="s">
        <v>90</v>
      </c>
      <c r="X1231" t="s">
        <v>754</v>
      </c>
      <c r="Y1231" t="str">
        <f>"37-3011"</f>
        <v>37-3011</v>
      </c>
      <c r="Z1231" t="s">
        <v>454</v>
      </c>
      <c r="AA1231">
        <v>561730</v>
      </c>
      <c r="AB1231">
        <v>4</v>
      </c>
      <c r="AD1231" t="s">
        <v>77</v>
      </c>
      <c r="AE1231" t="s">
        <v>96</v>
      </c>
      <c r="AF1231">
        <v>35</v>
      </c>
      <c r="AG1231" s="3">
        <v>0.29166666666666669</v>
      </c>
      <c r="AH1231" s="3">
        <v>0.66666666666666663</v>
      </c>
      <c r="AI1231" s="4">
        <v>13.94</v>
      </c>
      <c r="AJ1231">
        <v>20.91</v>
      </c>
      <c r="AL1231" t="s">
        <v>79</v>
      </c>
      <c r="AM1231" t="s">
        <v>80</v>
      </c>
      <c r="AO1231" t="s">
        <v>81</v>
      </c>
      <c r="AR1231" t="s">
        <v>80</v>
      </c>
      <c r="AT1231" t="s">
        <v>80</v>
      </c>
      <c r="AW1231" t="s">
        <v>80</v>
      </c>
      <c r="AY1231" t="s">
        <v>6714</v>
      </c>
      <c r="AZ1231" t="s">
        <v>1177</v>
      </c>
      <c r="BA1231" t="s">
        <v>90</v>
      </c>
      <c r="BB1231">
        <v>75078</v>
      </c>
      <c r="BC1231" t="s">
        <v>77</v>
      </c>
    </row>
    <row r="1232" spans="1:59" x14ac:dyDescent="0.25">
      <c r="A1232" t="s">
        <v>5782</v>
      </c>
      <c r="B1232" s="1">
        <v>43452</v>
      </c>
      <c r="C1232" t="s">
        <v>60</v>
      </c>
      <c r="D1232" s="2">
        <v>43421.000092592592</v>
      </c>
      <c r="E1232" t="s">
        <v>61</v>
      </c>
      <c r="F1232" s="1">
        <v>43511</v>
      </c>
      <c r="G1232" s="1">
        <v>43738</v>
      </c>
      <c r="H1232" t="s">
        <v>2677</v>
      </c>
      <c r="J1232" t="s">
        <v>2678</v>
      </c>
      <c r="K1232" t="s">
        <v>2679</v>
      </c>
      <c r="L1232" t="s">
        <v>2680</v>
      </c>
      <c r="M1232" t="s">
        <v>119</v>
      </c>
      <c r="N1232">
        <v>32034</v>
      </c>
      <c r="O1232" t="s">
        <v>68</v>
      </c>
      <c r="Q1232" t="s">
        <v>2681</v>
      </c>
      <c r="S1232" t="s">
        <v>71</v>
      </c>
      <c r="T1232" t="s">
        <v>724</v>
      </c>
      <c r="U1232" t="s">
        <v>471</v>
      </c>
      <c r="V1232" t="s">
        <v>557</v>
      </c>
      <c r="W1232" t="s">
        <v>90</v>
      </c>
      <c r="X1232" t="s">
        <v>5783</v>
      </c>
      <c r="Y1232" t="str">
        <f>"35-3011"</f>
        <v>35-3011</v>
      </c>
      <c r="Z1232" t="s">
        <v>5784</v>
      </c>
      <c r="AA1232">
        <v>722110</v>
      </c>
      <c r="AB1232">
        <v>10</v>
      </c>
      <c r="AC1232">
        <v>10</v>
      </c>
      <c r="AD1232" t="s">
        <v>77</v>
      </c>
      <c r="AE1232" t="s">
        <v>96</v>
      </c>
      <c r="AF1232">
        <v>35</v>
      </c>
      <c r="AG1232" s="3">
        <v>0.33333333333333331</v>
      </c>
      <c r="AH1232" s="3">
        <v>0.70833333333333337</v>
      </c>
      <c r="AI1232" s="4">
        <v>14.27</v>
      </c>
      <c r="AJ1232">
        <v>21.41</v>
      </c>
      <c r="AL1232" t="s">
        <v>79</v>
      </c>
      <c r="AM1232" t="s">
        <v>80</v>
      </c>
      <c r="AO1232" t="s">
        <v>81</v>
      </c>
      <c r="AR1232" t="s">
        <v>80</v>
      </c>
      <c r="AT1232" t="s">
        <v>80</v>
      </c>
      <c r="AW1232" t="s">
        <v>71</v>
      </c>
      <c r="AX1232">
        <v>3</v>
      </c>
      <c r="AY1232" t="s">
        <v>2680</v>
      </c>
      <c r="AZ1232" t="s">
        <v>2682</v>
      </c>
      <c r="BA1232" t="s">
        <v>119</v>
      </c>
      <c r="BB1232">
        <v>32034</v>
      </c>
      <c r="BC1232" t="s">
        <v>83</v>
      </c>
    </row>
    <row r="1233" spans="1:55" x14ac:dyDescent="0.25">
      <c r="A1233" t="s">
        <v>3626</v>
      </c>
      <c r="B1233" s="1">
        <v>43440</v>
      </c>
      <c r="C1233" t="s">
        <v>60</v>
      </c>
      <c r="D1233" s="2">
        <v>43411.404537037037</v>
      </c>
      <c r="E1233" t="s">
        <v>3627</v>
      </c>
      <c r="F1233" s="1">
        <v>43500</v>
      </c>
      <c r="G1233" s="1">
        <v>43790</v>
      </c>
      <c r="H1233" t="s">
        <v>3628</v>
      </c>
      <c r="I1233" t="s">
        <v>3629</v>
      </c>
      <c r="J1233" t="s">
        <v>3630</v>
      </c>
      <c r="L1233" t="s">
        <v>192</v>
      </c>
      <c r="M1233" t="s">
        <v>180</v>
      </c>
      <c r="N1233">
        <v>15238</v>
      </c>
      <c r="O1233" t="s">
        <v>68</v>
      </c>
      <c r="Q1233" t="s">
        <v>3631</v>
      </c>
      <c r="R1233">
        <v>302</v>
      </c>
      <c r="S1233" t="s">
        <v>71</v>
      </c>
      <c r="T1233" t="s">
        <v>750</v>
      </c>
      <c r="U1233" t="s">
        <v>1057</v>
      </c>
      <c r="V1233" t="s">
        <v>906</v>
      </c>
      <c r="W1233" t="s">
        <v>753</v>
      </c>
      <c r="X1233" t="s">
        <v>754</v>
      </c>
      <c r="Y1233" t="str">
        <f>"37-3011"</f>
        <v>37-3011</v>
      </c>
      <c r="Z1233" t="s">
        <v>454</v>
      </c>
      <c r="AA1233">
        <v>561730</v>
      </c>
      <c r="AB1233">
        <v>125</v>
      </c>
      <c r="AC1233">
        <v>124</v>
      </c>
      <c r="AD1233" t="s">
        <v>77</v>
      </c>
      <c r="AE1233" t="s">
        <v>78</v>
      </c>
      <c r="AF1233">
        <v>40</v>
      </c>
      <c r="AG1233" s="3">
        <v>0.29166666666666669</v>
      </c>
      <c r="AH1233" s="3">
        <v>0.64583333333333337</v>
      </c>
      <c r="AI1233" s="4">
        <v>13.77</v>
      </c>
      <c r="AJ1233">
        <v>20.66</v>
      </c>
      <c r="AL1233" t="s">
        <v>79</v>
      </c>
      <c r="AM1233" t="s">
        <v>80</v>
      </c>
      <c r="AO1233" t="s">
        <v>81</v>
      </c>
      <c r="AR1233" t="s">
        <v>80</v>
      </c>
      <c r="AT1233" t="s">
        <v>80</v>
      </c>
      <c r="AW1233" t="s">
        <v>80</v>
      </c>
      <c r="AY1233" t="s">
        <v>192</v>
      </c>
      <c r="AZ1233" t="s">
        <v>200</v>
      </c>
      <c r="BA1233" t="s">
        <v>180</v>
      </c>
      <c r="BB1233">
        <v>15238</v>
      </c>
      <c r="BC1233" t="s">
        <v>77</v>
      </c>
    </row>
    <row r="1234" spans="1:55" x14ac:dyDescent="0.25">
      <c r="A1234" t="s">
        <v>2617</v>
      </c>
      <c r="B1234" s="1">
        <v>43452</v>
      </c>
      <c r="C1234" t="s">
        <v>60</v>
      </c>
      <c r="D1234" s="2">
        <v>43435.001435185186</v>
      </c>
      <c r="E1234" t="s">
        <v>85</v>
      </c>
      <c r="H1234" t="s">
        <v>2618</v>
      </c>
      <c r="J1234" t="s">
        <v>2619</v>
      </c>
      <c r="L1234" t="s">
        <v>2620</v>
      </c>
      <c r="M1234" t="s">
        <v>90</v>
      </c>
      <c r="N1234">
        <v>75034</v>
      </c>
      <c r="O1234" t="s">
        <v>68</v>
      </c>
      <c r="Q1234" t="s">
        <v>2621</v>
      </c>
      <c r="S1234" t="s">
        <v>71</v>
      </c>
      <c r="T1234" t="s">
        <v>1063</v>
      </c>
      <c r="U1234" t="s">
        <v>1064</v>
      </c>
      <c r="V1234" t="s">
        <v>1065</v>
      </c>
      <c r="W1234" t="s">
        <v>90</v>
      </c>
      <c r="X1234" t="s">
        <v>754</v>
      </c>
      <c r="Y1234" t="str">
        <f>"37-3011"</f>
        <v>37-3011</v>
      </c>
      <c r="Z1234" t="s">
        <v>454</v>
      </c>
      <c r="AA1234">
        <v>561730</v>
      </c>
      <c r="AB1234">
        <v>7</v>
      </c>
      <c r="AD1234" t="s">
        <v>77</v>
      </c>
      <c r="AE1234" t="s">
        <v>78</v>
      </c>
      <c r="AF1234">
        <v>40</v>
      </c>
      <c r="AG1234" s="3">
        <v>0.29166666666666669</v>
      </c>
      <c r="AH1234" s="3">
        <v>0.66666666666666663</v>
      </c>
      <c r="AI1234" s="4">
        <v>13.94</v>
      </c>
      <c r="AJ1234">
        <v>20.91</v>
      </c>
      <c r="AL1234" t="s">
        <v>79</v>
      </c>
      <c r="AM1234" t="s">
        <v>80</v>
      </c>
      <c r="AO1234" t="s">
        <v>81</v>
      </c>
      <c r="AR1234" t="s">
        <v>80</v>
      </c>
      <c r="AT1234" t="s">
        <v>80</v>
      </c>
      <c r="AW1234" t="s">
        <v>80</v>
      </c>
      <c r="AY1234" t="s">
        <v>2620</v>
      </c>
      <c r="AZ1234" t="s">
        <v>1177</v>
      </c>
      <c r="BA1234" t="s">
        <v>90</v>
      </c>
      <c r="BB1234">
        <v>75034</v>
      </c>
      <c r="BC1234" t="s">
        <v>77</v>
      </c>
    </row>
    <row r="1235" spans="1:55" x14ac:dyDescent="0.25">
      <c r="A1235" t="s">
        <v>5508</v>
      </c>
      <c r="B1235" s="1">
        <v>43437</v>
      </c>
      <c r="C1235" t="s">
        <v>60</v>
      </c>
      <c r="D1235" s="2">
        <v>43410.478703703702</v>
      </c>
      <c r="E1235" t="s">
        <v>61</v>
      </c>
      <c r="F1235" s="1">
        <v>43500</v>
      </c>
      <c r="G1235" s="1">
        <v>43789</v>
      </c>
      <c r="H1235" t="s">
        <v>5509</v>
      </c>
      <c r="I1235" t="s">
        <v>69</v>
      </c>
      <c r="J1235" t="s">
        <v>5510</v>
      </c>
      <c r="K1235" t="s">
        <v>5511</v>
      </c>
      <c r="L1235" t="s">
        <v>5512</v>
      </c>
      <c r="M1235" t="s">
        <v>303</v>
      </c>
      <c r="N1235" t="s">
        <v>5513</v>
      </c>
      <c r="O1235" t="s">
        <v>68</v>
      </c>
      <c r="P1235" t="s">
        <v>69</v>
      </c>
      <c r="Q1235" t="s">
        <v>5514</v>
      </c>
      <c r="S1235" t="s">
        <v>71</v>
      </c>
      <c r="T1235" t="s">
        <v>207</v>
      </c>
      <c r="U1235" t="s">
        <v>208</v>
      </c>
      <c r="V1235" t="s">
        <v>209</v>
      </c>
      <c r="W1235" t="s">
        <v>90</v>
      </c>
      <c r="X1235" t="s">
        <v>166</v>
      </c>
      <c r="Y1235" t="str">
        <f>"39-3091"</f>
        <v>39-3091</v>
      </c>
      <c r="Z1235" t="s">
        <v>166</v>
      </c>
      <c r="AA1235">
        <v>713990</v>
      </c>
      <c r="AB1235">
        <v>30</v>
      </c>
      <c r="AC1235">
        <v>30</v>
      </c>
      <c r="AD1235" t="s">
        <v>77</v>
      </c>
      <c r="AE1235" t="s">
        <v>78</v>
      </c>
      <c r="AF1235">
        <v>40</v>
      </c>
      <c r="AG1235" s="3">
        <v>0.54166666666666663</v>
      </c>
      <c r="AH1235" s="3">
        <v>0.91666666666666663</v>
      </c>
      <c r="AI1235" s="4">
        <v>11.11</v>
      </c>
      <c r="AJ1235">
        <v>0</v>
      </c>
      <c r="AK1235">
        <v>0</v>
      </c>
      <c r="AL1235" t="s">
        <v>79</v>
      </c>
      <c r="AM1235" t="s">
        <v>80</v>
      </c>
      <c r="AO1235" t="s">
        <v>81</v>
      </c>
      <c r="AR1235" t="s">
        <v>80</v>
      </c>
      <c r="AT1235" t="s">
        <v>80</v>
      </c>
      <c r="AW1235" t="s">
        <v>80</v>
      </c>
      <c r="AY1235" t="s">
        <v>5515</v>
      </c>
      <c r="AZ1235" t="s">
        <v>3002</v>
      </c>
      <c r="BA1235" t="s">
        <v>303</v>
      </c>
      <c r="BB1235">
        <v>91767</v>
      </c>
      <c r="BC1235" t="s">
        <v>77</v>
      </c>
    </row>
    <row r="1236" spans="1:55" x14ac:dyDescent="0.25">
      <c r="A1236" t="s">
        <v>1230</v>
      </c>
      <c r="B1236" s="1">
        <v>43461</v>
      </c>
      <c r="C1236" t="s">
        <v>60</v>
      </c>
      <c r="D1236" s="2">
        <v>43411.374120370368</v>
      </c>
      <c r="E1236" t="s">
        <v>85</v>
      </c>
      <c r="H1236" t="s">
        <v>1231</v>
      </c>
      <c r="J1236" t="s">
        <v>1232</v>
      </c>
      <c r="L1236" t="s">
        <v>1233</v>
      </c>
      <c r="M1236" t="s">
        <v>409</v>
      </c>
      <c r="N1236">
        <v>36801</v>
      </c>
      <c r="O1236" t="s">
        <v>68</v>
      </c>
      <c r="Q1236" t="s">
        <v>1234</v>
      </c>
      <c r="S1236" t="s">
        <v>71</v>
      </c>
      <c r="T1236" t="s">
        <v>960</v>
      </c>
      <c r="U1236" t="s">
        <v>1235</v>
      </c>
      <c r="V1236" t="s">
        <v>419</v>
      </c>
      <c r="W1236" t="s">
        <v>354</v>
      </c>
      <c r="X1236" t="s">
        <v>754</v>
      </c>
      <c r="Y1236" t="str">
        <f>"37-3011"</f>
        <v>37-3011</v>
      </c>
      <c r="Z1236" t="s">
        <v>454</v>
      </c>
      <c r="AA1236">
        <v>561730</v>
      </c>
      <c r="AB1236">
        <v>5</v>
      </c>
      <c r="AD1236" t="s">
        <v>77</v>
      </c>
      <c r="AE1236" t="s">
        <v>96</v>
      </c>
      <c r="AF1236">
        <v>40</v>
      </c>
      <c r="AG1236" s="3">
        <v>0.29166666666666669</v>
      </c>
      <c r="AH1236" s="3">
        <v>0.66666666666666663</v>
      </c>
      <c r="AI1236" s="4">
        <v>13.06</v>
      </c>
      <c r="AJ1236">
        <v>19.59</v>
      </c>
      <c r="AL1236" t="s">
        <v>79</v>
      </c>
      <c r="AM1236" t="s">
        <v>80</v>
      </c>
      <c r="AO1236" t="s">
        <v>81</v>
      </c>
      <c r="AR1236" t="s">
        <v>80</v>
      </c>
      <c r="AT1236" t="s">
        <v>80</v>
      </c>
      <c r="AW1236" t="s">
        <v>71</v>
      </c>
      <c r="AX1236">
        <v>3</v>
      </c>
      <c r="AY1236" t="s">
        <v>1233</v>
      </c>
      <c r="AZ1236" t="s">
        <v>1236</v>
      </c>
      <c r="BA1236" t="s">
        <v>409</v>
      </c>
      <c r="BB1236">
        <v>36801</v>
      </c>
      <c r="BC1236" t="s">
        <v>77</v>
      </c>
    </row>
    <row r="1237" spans="1:55" x14ac:dyDescent="0.25">
      <c r="A1237" t="s">
        <v>1393</v>
      </c>
      <c r="B1237" s="1">
        <v>43454</v>
      </c>
      <c r="C1237" t="s">
        <v>60</v>
      </c>
      <c r="D1237" s="2">
        <v>43411.609780092593</v>
      </c>
      <c r="E1237" t="s">
        <v>61</v>
      </c>
      <c r="F1237" s="1">
        <v>43497</v>
      </c>
      <c r="G1237" s="1">
        <v>43773</v>
      </c>
      <c r="H1237" t="s">
        <v>1394</v>
      </c>
      <c r="J1237" t="s">
        <v>1395</v>
      </c>
      <c r="K1237" t="s">
        <v>1396</v>
      </c>
      <c r="L1237" t="s">
        <v>1397</v>
      </c>
      <c r="M1237" t="s">
        <v>99</v>
      </c>
      <c r="N1237">
        <v>70458</v>
      </c>
      <c r="O1237" t="s">
        <v>68</v>
      </c>
      <c r="Q1237" t="s">
        <v>1398</v>
      </c>
      <c r="S1237" t="s">
        <v>71</v>
      </c>
      <c r="T1237" t="s">
        <v>207</v>
      </c>
      <c r="U1237" t="s">
        <v>208</v>
      </c>
      <c r="V1237" t="s">
        <v>209</v>
      </c>
      <c r="W1237" t="s">
        <v>90</v>
      </c>
      <c r="X1237" t="s">
        <v>166</v>
      </c>
      <c r="Y1237" t="str">
        <f>"39-3091"</f>
        <v>39-3091</v>
      </c>
      <c r="Z1237" t="s">
        <v>166</v>
      </c>
      <c r="AA1237">
        <v>713990</v>
      </c>
      <c r="AB1237">
        <v>35</v>
      </c>
      <c r="AC1237">
        <v>35</v>
      </c>
      <c r="AD1237" t="s">
        <v>77</v>
      </c>
      <c r="AE1237" t="s">
        <v>78</v>
      </c>
      <c r="AF1237">
        <v>40</v>
      </c>
      <c r="AG1237" s="3">
        <v>0.54166666666666663</v>
      </c>
      <c r="AH1237" s="3">
        <v>0.91666666666666663</v>
      </c>
      <c r="AI1237" s="4">
        <v>416.4</v>
      </c>
      <c r="AJ1237">
        <v>0</v>
      </c>
      <c r="AK1237">
        <v>0</v>
      </c>
      <c r="AL1237" t="s">
        <v>79</v>
      </c>
      <c r="AM1237" t="s">
        <v>80</v>
      </c>
      <c r="AO1237" t="s">
        <v>81</v>
      </c>
      <c r="AR1237" t="s">
        <v>80</v>
      </c>
      <c r="AT1237" t="s">
        <v>80</v>
      </c>
      <c r="AW1237" t="s">
        <v>80</v>
      </c>
      <c r="AY1237" t="s">
        <v>1399</v>
      </c>
      <c r="AZ1237" t="s">
        <v>1400</v>
      </c>
      <c r="BA1237" t="s">
        <v>99</v>
      </c>
      <c r="BB1237">
        <v>70458</v>
      </c>
      <c r="BC1237" t="s">
        <v>77</v>
      </c>
    </row>
    <row r="1238" spans="1:55" x14ac:dyDescent="0.25">
      <c r="A1238" t="s">
        <v>3445</v>
      </c>
      <c r="B1238" s="1">
        <v>43437</v>
      </c>
      <c r="C1238" t="s">
        <v>60</v>
      </c>
      <c r="D1238" s="2">
        <v>43411.756296296298</v>
      </c>
      <c r="E1238" t="s">
        <v>61</v>
      </c>
      <c r="F1238" s="1">
        <v>43501</v>
      </c>
      <c r="G1238" s="1">
        <v>43779</v>
      </c>
      <c r="H1238" t="s">
        <v>3446</v>
      </c>
      <c r="J1238" t="s">
        <v>3447</v>
      </c>
      <c r="K1238" t="s">
        <v>3448</v>
      </c>
      <c r="L1238" t="s">
        <v>3449</v>
      </c>
      <c r="M1238" t="s">
        <v>90</v>
      </c>
      <c r="N1238">
        <v>75656</v>
      </c>
      <c r="O1238" t="s">
        <v>68</v>
      </c>
      <c r="Q1238" t="s">
        <v>3450</v>
      </c>
      <c r="S1238" t="s">
        <v>71</v>
      </c>
      <c r="T1238" t="s">
        <v>207</v>
      </c>
      <c r="U1238" t="s">
        <v>208</v>
      </c>
      <c r="V1238" t="s">
        <v>209</v>
      </c>
      <c r="W1238" t="s">
        <v>90</v>
      </c>
      <c r="X1238" t="s">
        <v>306</v>
      </c>
      <c r="Y1238" t="str">
        <f>"35-3022"</f>
        <v>35-3022</v>
      </c>
      <c r="Z1238" t="s">
        <v>307</v>
      </c>
      <c r="AA1238">
        <v>713990</v>
      </c>
      <c r="AB1238">
        <v>10</v>
      </c>
      <c r="AC1238">
        <v>10</v>
      </c>
      <c r="AD1238" t="s">
        <v>77</v>
      </c>
      <c r="AE1238" t="s">
        <v>78</v>
      </c>
      <c r="AF1238">
        <v>40</v>
      </c>
      <c r="AG1238" s="3">
        <v>0.54166666666666663</v>
      </c>
      <c r="AH1238" s="3">
        <v>0.91666666666666663</v>
      </c>
      <c r="AI1238" s="4">
        <v>8.9600000000000009</v>
      </c>
      <c r="AL1238" t="s">
        <v>79</v>
      </c>
      <c r="AM1238" t="s">
        <v>80</v>
      </c>
      <c r="AO1238" t="s">
        <v>81</v>
      </c>
      <c r="AR1238" t="s">
        <v>80</v>
      </c>
      <c r="AT1238" t="s">
        <v>80</v>
      </c>
      <c r="AW1238" t="s">
        <v>80</v>
      </c>
      <c r="AY1238" t="s">
        <v>2912</v>
      </c>
      <c r="AZ1238" t="s">
        <v>725</v>
      </c>
      <c r="BA1238" t="s">
        <v>90</v>
      </c>
      <c r="BB1238">
        <v>75656</v>
      </c>
      <c r="BC1238" t="s">
        <v>77</v>
      </c>
    </row>
    <row r="1239" spans="1:55" x14ac:dyDescent="0.25">
      <c r="A1239" t="s">
        <v>4815</v>
      </c>
      <c r="B1239" s="1">
        <v>43452</v>
      </c>
      <c r="C1239" t="s">
        <v>60</v>
      </c>
      <c r="D1239" s="2">
        <v>43435.003032407411</v>
      </c>
      <c r="E1239" t="s">
        <v>85</v>
      </c>
      <c r="H1239" t="s">
        <v>4816</v>
      </c>
      <c r="I1239" t="s">
        <v>4817</v>
      </c>
      <c r="J1239" t="s">
        <v>4818</v>
      </c>
      <c r="L1239" t="s">
        <v>4819</v>
      </c>
      <c r="M1239" t="s">
        <v>677</v>
      </c>
      <c r="N1239">
        <v>48393</v>
      </c>
      <c r="O1239" t="s">
        <v>68</v>
      </c>
      <c r="Q1239" t="s">
        <v>4820</v>
      </c>
      <c r="S1239" t="s">
        <v>71</v>
      </c>
      <c r="T1239" t="s">
        <v>1063</v>
      </c>
      <c r="U1239" t="s">
        <v>1064</v>
      </c>
      <c r="V1239" t="s">
        <v>1065</v>
      </c>
      <c r="W1239" t="s">
        <v>90</v>
      </c>
      <c r="X1239" t="s">
        <v>4727</v>
      </c>
      <c r="Y1239" t="str">
        <f>"37-3011"</f>
        <v>37-3011</v>
      </c>
      <c r="Z1239" t="s">
        <v>454</v>
      </c>
      <c r="AA1239">
        <v>561730</v>
      </c>
      <c r="AB1239">
        <v>15</v>
      </c>
      <c r="AD1239" t="s">
        <v>77</v>
      </c>
      <c r="AE1239" t="s">
        <v>96</v>
      </c>
      <c r="AF1239">
        <v>35</v>
      </c>
      <c r="AG1239" s="3">
        <v>0.33333333333333331</v>
      </c>
      <c r="AH1239" s="3">
        <v>0.70833333333333337</v>
      </c>
      <c r="AI1239" s="4">
        <v>13.72</v>
      </c>
      <c r="AJ1239">
        <v>20.58</v>
      </c>
      <c r="AL1239" t="s">
        <v>79</v>
      </c>
      <c r="AM1239" t="s">
        <v>80</v>
      </c>
      <c r="AO1239" t="s">
        <v>81</v>
      </c>
      <c r="AR1239" t="s">
        <v>80</v>
      </c>
      <c r="AT1239" t="s">
        <v>80</v>
      </c>
      <c r="AW1239" t="s">
        <v>80</v>
      </c>
      <c r="AY1239" t="s">
        <v>4819</v>
      </c>
      <c r="AZ1239" t="s">
        <v>4028</v>
      </c>
      <c r="BA1239" t="s">
        <v>677</v>
      </c>
      <c r="BB1239">
        <v>48393</v>
      </c>
      <c r="BC1239" t="s">
        <v>77</v>
      </c>
    </row>
    <row r="1240" spans="1:55" x14ac:dyDescent="0.25">
      <c r="A1240" t="s">
        <v>8366</v>
      </c>
      <c r="B1240" s="1">
        <v>43452</v>
      </c>
      <c r="C1240" t="s">
        <v>60</v>
      </c>
      <c r="D1240" s="2">
        <v>43435.002581018518</v>
      </c>
      <c r="E1240" t="s">
        <v>85</v>
      </c>
      <c r="H1240" t="s">
        <v>8367</v>
      </c>
      <c r="J1240" t="s">
        <v>8368</v>
      </c>
      <c r="L1240" t="s">
        <v>3577</v>
      </c>
      <c r="M1240" t="s">
        <v>90</v>
      </c>
      <c r="N1240">
        <v>76065</v>
      </c>
      <c r="O1240" t="s">
        <v>68</v>
      </c>
      <c r="Q1240" t="s">
        <v>3578</v>
      </c>
      <c r="S1240" t="s">
        <v>71</v>
      </c>
      <c r="T1240" t="s">
        <v>1063</v>
      </c>
      <c r="U1240" t="s">
        <v>1064</v>
      </c>
      <c r="V1240" t="s">
        <v>1065</v>
      </c>
      <c r="W1240" t="s">
        <v>90</v>
      </c>
      <c r="X1240" t="s">
        <v>754</v>
      </c>
      <c r="Y1240" t="str">
        <f>"37-3011"</f>
        <v>37-3011</v>
      </c>
      <c r="Z1240" t="s">
        <v>454</v>
      </c>
      <c r="AA1240">
        <v>561730</v>
      </c>
      <c r="AB1240">
        <v>12</v>
      </c>
      <c r="AD1240" t="s">
        <v>77</v>
      </c>
      <c r="AE1240" t="s">
        <v>96</v>
      </c>
      <c r="AF1240">
        <v>35</v>
      </c>
      <c r="AG1240" s="3">
        <v>0.33333333333333331</v>
      </c>
      <c r="AH1240" s="3">
        <v>0.70833333333333337</v>
      </c>
      <c r="AI1240" s="4">
        <v>13.94</v>
      </c>
      <c r="AJ1240">
        <v>20.91</v>
      </c>
      <c r="AL1240" t="s">
        <v>79</v>
      </c>
      <c r="AM1240" t="s">
        <v>80</v>
      </c>
      <c r="AO1240" t="s">
        <v>81</v>
      </c>
      <c r="AR1240" t="s">
        <v>80</v>
      </c>
      <c r="AT1240" t="s">
        <v>80</v>
      </c>
      <c r="AW1240" t="s">
        <v>80</v>
      </c>
      <c r="AY1240" t="s">
        <v>3577</v>
      </c>
      <c r="AZ1240" t="s">
        <v>3579</v>
      </c>
      <c r="BA1240" t="s">
        <v>90</v>
      </c>
      <c r="BB1240">
        <v>76065</v>
      </c>
      <c r="BC1240" t="s">
        <v>77</v>
      </c>
    </row>
    <row r="1241" spans="1:55" x14ac:dyDescent="0.25">
      <c r="A1241" t="s">
        <v>8092</v>
      </c>
      <c r="B1241" s="1">
        <v>43437</v>
      </c>
      <c r="C1241" t="s">
        <v>60</v>
      </c>
      <c r="D1241" s="2">
        <v>43435.025879629633</v>
      </c>
      <c r="E1241" t="s">
        <v>350</v>
      </c>
      <c r="H1241" t="s">
        <v>5582</v>
      </c>
      <c r="I1241" t="s">
        <v>5583</v>
      </c>
      <c r="J1241" t="s">
        <v>5584</v>
      </c>
      <c r="L1241" t="s">
        <v>5585</v>
      </c>
      <c r="M1241" t="s">
        <v>879</v>
      </c>
      <c r="N1241">
        <v>65742</v>
      </c>
      <c r="O1241" t="s">
        <v>68</v>
      </c>
      <c r="Q1241" t="s">
        <v>5586</v>
      </c>
      <c r="S1241" t="s">
        <v>71</v>
      </c>
      <c r="T1241" t="s">
        <v>1063</v>
      </c>
      <c r="U1241" t="s">
        <v>1064</v>
      </c>
      <c r="V1241" t="s">
        <v>1065</v>
      </c>
      <c r="W1241" t="s">
        <v>90</v>
      </c>
      <c r="X1241" t="s">
        <v>5587</v>
      </c>
      <c r="Y1241" t="str">
        <f>"37-3011"</f>
        <v>37-3011</v>
      </c>
      <c r="Z1241" t="s">
        <v>454</v>
      </c>
      <c r="AA1241">
        <v>561730</v>
      </c>
      <c r="AB1241">
        <v>10</v>
      </c>
      <c r="AD1241" t="s">
        <v>77</v>
      </c>
      <c r="AE1241" t="s">
        <v>96</v>
      </c>
      <c r="AF1241">
        <v>35</v>
      </c>
      <c r="AG1241" s="3">
        <v>0.29166666666666669</v>
      </c>
      <c r="AH1241" s="3">
        <v>0.70833333333333337</v>
      </c>
      <c r="AI1241" s="4">
        <v>12.92</v>
      </c>
      <c r="AJ1241">
        <v>19.38</v>
      </c>
      <c r="AL1241" t="s">
        <v>79</v>
      </c>
      <c r="AM1241" t="s">
        <v>80</v>
      </c>
      <c r="AO1241" t="s">
        <v>81</v>
      </c>
      <c r="AR1241" t="s">
        <v>80</v>
      </c>
      <c r="AT1241" t="s">
        <v>80</v>
      </c>
      <c r="AW1241" t="s">
        <v>80</v>
      </c>
      <c r="AY1241" t="s">
        <v>5585</v>
      </c>
      <c r="AZ1241" t="s">
        <v>2758</v>
      </c>
      <c r="BA1241" t="s">
        <v>879</v>
      </c>
      <c r="BB1241">
        <v>65742</v>
      </c>
      <c r="BC1241" t="s">
        <v>77</v>
      </c>
    </row>
    <row r="1242" spans="1:55" x14ac:dyDescent="0.25">
      <c r="A1242" t="s">
        <v>8103</v>
      </c>
      <c r="B1242" s="1">
        <v>43437</v>
      </c>
      <c r="C1242" t="s">
        <v>60</v>
      </c>
      <c r="D1242" s="2">
        <v>43411.541365740741</v>
      </c>
      <c r="E1242" t="s">
        <v>61</v>
      </c>
      <c r="F1242" s="1">
        <v>43501</v>
      </c>
      <c r="G1242" s="1">
        <v>43784</v>
      </c>
      <c r="H1242" t="s">
        <v>8104</v>
      </c>
      <c r="I1242" t="s">
        <v>8105</v>
      </c>
      <c r="J1242" t="s">
        <v>8106</v>
      </c>
      <c r="K1242" t="s">
        <v>69</v>
      </c>
      <c r="L1242" t="s">
        <v>8107</v>
      </c>
      <c r="M1242" t="s">
        <v>303</v>
      </c>
      <c r="N1242">
        <v>93453</v>
      </c>
      <c r="O1242" t="s">
        <v>68</v>
      </c>
      <c r="P1242" t="s">
        <v>69</v>
      </c>
      <c r="Q1242" t="s">
        <v>8108</v>
      </c>
      <c r="S1242" t="s">
        <v>71</v>
      </c>
      <c r="T1242" t="s">
        <v>207</v>
      </c>
      <c r="U1242" t="s">
        <v>208</v>
      </c>
      <c r="V1242" t="s">
        <v>209</v>
      </c>
      <c r="W1242" t="s">
        <v>90</v>
      </c>
      <c r="X1242" t="s">
        <v>307</v>
      </c>
      <c r="Y1242" t="str">
        <f>"35-3022"</f>
        <v>35-3022</v>
      </c>
      <c r="Z1242" t="s">
        <v>307</v>
      </c>
      <c r="AA1242">
        <v>713990</v>
      </c>
      <c r="AB1242">
        <v>9</v>
      </c>
      <c r="AC1242">
        <v>9</v>
      </c>
      <c r="AD1242" t="s">
        <v>77</v>
      </c>
      <c r="AE1242" t="s">
        <v>78</v>
      </c>
      <c r="AF1242">
        <v>40</v>
      </c>
      <c r="AG1242" s="3">
        <v>0.54166666666666663</v>
      </c>
      <c r="AH1242" s="3">
        <v>0.91666666666666663</v>
      </c>
      <c r="AI1242" s="4">
        <v>11.59</v>
      </c>
      <c r="AJ1242">
        <v>0</v>
      </c>
      <c r="AK1242">
        <v>0</v>
      </c>
      <c r="AL1242" t="s">
        <v>79</v>
      </c>
      <c r="AM1242" t="s">
        <v>80</v>
      </c>
      <c r="AO1242" t="s">
        <v>81</v>
      </c>
      <c r="AR1242" t="s">
        <v>80</v>
      </c>
      <c r="AT1242" t="s">
        <v>80</v>
      </c>
      <c r="AW1242" t="s">
        <v>80</v>
      </c>
      <c r="AY1242" t="s">
        <v>8109</v>
      </c>
      <c r="AZ1242" t="s">
        <v>3077</v>
      </c>
      <c r="BA1242" t="s">
        <v>303</v>
      </c>
      <c r="BB1242">
        <v>93453</v>
      </c>
      <c r="BC1242" t="s">
        <v>77</v>
      </c>
    </row>
    <row r="1243" spans="1:55" x14ac:dyDescent="0.25">
      <c r="A1243" t="s">
        <v>8229</v>
      </c>
      <c r="B1243" s="1">
        <v>43438</v>
      </c>
      <c r="C1243" t="s">
        <v>60</v>
      </c>
      <c r="D1243" s="2">
        <v>43412.797766203701</v>
      </c>
      <c r="E1243" t="s">
        <v>61</v>
      </c>
      <c r="F1243" s="1">
        <v>43497</v>
      </c>
      <c r="G1243" s="1">
        <v>43800</v>
      </c>
      <c r="H1243" t="s">
        <v>5173</v>
      </c>
      <c r="J1243" t="s">
        <v>5174</v>
      </c>
      <c r="L1243" t="s">
        <v>5175</v>
      </c>
      <c r="M1243" t="s">
        <v>1055</v>
      </c>
      <c r="N1243">
        <v>47006</v>
      </c>
      <c r="O1243" t="s">
        <v>68</v>
      </c>
      <c r="Q1243" t="s">
        <v>5176</v>
      </c>
      <c r="S1243" t="s">
        <v>80</v>
      </c>
      <c r="U1243" t="s">
        <v>108</v>
      </c>
      <c r="X1243" t="s">
        <v>666</v>
      </c>
      <c r="Y1243" t="str">
        <f>"37-3011"</f>
        <v>37-3011</v>
      </c>
      <c r="Z1243" t="s">
        <v>454</v>
      </c>
      <c r="AA1243">
        <v>23899</v>
      </c>
      <c r="AB1243">
        <v>30</v>
      </c>
      <c r="AC1243">
        <v>30</v>
      </c>
      <c r="AD1243" t="s">
        <v>77</v>
      </c>
      <c r="AE1243" t="s">
        <v>78</v>
      </c>
      <c r="AF1243">
        <v>40</v>
      </c>
      <c r="AG1243" s="3">
        <v>0.29166666666666669</v>
      </c>
      <c r="AH1243" s="3">
        <v>0.75</v>
      </c>
      <c r="AI1243" s="4">
        <v>12.2</v>
      </c>
      <c r="AJ1243">
        <v>18.3</v>
      </c>
      <c r="AL1243" t="s">
        <v>79</v>
      </c>
      <c r="AM1243" t="s">
        <v>80</v>
      </c>
      <c r="AO1243" t="s">
        <v>81</v>
      </c>
      <c r="AR1243" t="s">
        <v>80</v>
      </c>
      <c r="AT1243" t="s">
        <v>80</v>
      </c>
      <c r="AW1243" t="s">
        <v>80</v>
      </c>
      <c r="AY1243" t="s">
        <v>5177</v>
      </c>
      <c r="AZ1243" t="s">
        <v>1144</v>
      </c>
      <c r="BA1243" t="s">
        <v>1055</v>
      </c>
      <c r="BB1243">
        <v>47006</v>
      </c>
      <c r="BC1243" t="s">
        <v>77</v>
      </c>
    </row>
    <row r="1244" spans="1:55" x14ac:dyDescent="0.25">
      <c r="A1244" t="s">
        <v>5834</v>
      </c>
      <c r="B1244" s="1">
        <v>43452</v>
      </c>
      <c r="C1244" t="s">
        <v>60</v>
      </c>
      <c r="D1244" s="2">
        <v>43435.004965277774</v>
      </c>
      <c r="E1244" t="s">
        <v>85</v>
      </c>
      <c r="H1244" t="s">
        <v>3575</v>
      </c>
      <c r="J1244" t="s">
        <v>5835</v>
      </c>
      <c r="L1244" t="s">
        <v>2686</v>
      </c>
      <c r="M1244" t="s">
        <v>90</v>
      </c>
      <c r="N1244">
        <v>78130</v>
      </c>
      <c r="O1244" t="s">
        <v>68</v>
      </c>
      <c r="Q1244" t="s">
        <v>3578</v>
      </c>
      <c r="S1244" t="s">
        <v>71</v>
      </c>
      <c r="T1244" t="s">
        <v>1063</v>
      </c>
      <c r="U1244" t="s">
        <v>1064</v>
      </c>
      <c r="V1244" t="s">
        <v>1065</v>
      </c>
      <c r="W1244" t="s">
        <v>90</v>
      </c>
      <c r="X1244" t="s">
        <v>754</v>
      </c>
      <c r="Y1244" t="str">
        <f>"37-3011"</f>
        <v>37-3011</v>
      </c>
      <c r="Z1244" t="s">
        <v>454</v>
      </c>
      <c r="AA1244">
        <v>561730</v>
      </c>
      <c r="AB1244">
        <v>8</v>
      </c>
      <c r="AD1244" t="s">
        <v>77</v>
      </c>
      <c r="AE1244" t="s">
        <v>96</v>
      </c>
      <c r="AF1244">
        <v>35</v>
      </c>
      <c r="AG1244" s="3">
        <v>0.29166666666666669</v>
      </c>
      <c r="AH1244" s="3">
        <v>0.66666666666666663</v>
      </c>
      <c r="AI1244" s="4">
        <v>13.91</v>
      </c>
      <c r="AJ1244">
        <v>20.87</v>
      </c>
      <c r="AL1244" t="s">
        <v>79</v>
      </c>
      <c r="AM1244" t="s">
        <v>80</v>
      </c>
      <c r="AO1244" t="s">
        <v>81</v>
      </c>
      <c r="AR1244" t="s">
        <v>80</v>
      </c>
      <c r="AT1244" t="s">
        <v>80</v>
      </c>
      <c r="AW1244" t="s">
        <v>80</v>
      </c>
      <c r="AY1244" t="s">
        <v>2686</v>
      </c>
      <c r="AZ1244" t="s">
        <v>2688</v>
      </c>
      <c r="BA1244" t="s">
        <v>90</v>
      </c>
      <c r="BB1244">
        <v>78130</v>
      </c>
      <c r="BC1244" t="s">
        <v>77</v>
      </c>
    </row>
    <row r="1245" spans="1:55" x14ac:dyDescent="0.25">
      <c r="A1245" t="s">
        <v>2676</v>
      </c>
      <c r="B1245" s="1">
        <v>43451</v>
      </c>
      <c r="C1245" t="s">
        <v>60</v>
      </c>
      <c r="D1245" s="2">
        <v>43421.001284722224</v>
      </c>
      <c r="E1245" t="s">
        <v>61</v>
      </c>
      <c r="F1245" s="1">
        <v>43511</v>
      </c>
      <c r="G1245" s="1">
        <v>43738</v>
      </c>
      <c r="H1245" t="s">
        <v>2677</v>
      </c>
      <c r="J1245" t="s">
        <v>2678</v>
      </c>
      <c r="K1245" t="s">
        <v>2679</v>
      </c>
      <c r="L1245" t="s">
        <v>2680</v>
      </c>
      <c r="M1245" t="s">
        <v>119</v>
      </c>
      <c r="N1245">
        <v>32034</v>
      </c>
      <c r="O1245" t="s">
        <v>68</v>
      </c>
      <c r="Q1245" t="s">
        <v>2681</v>
      </c>
      <c r="S1245" t="s">
        <v>71</v>
      </c>
      <c r="T1245" t="s">
        <v>724</v>
      </c>
      <c r="U1245" t="s">
        <v>471</v>
      </c>
      <c r="V1245" t="s">
        <v>557</v>
      </c>
      <c r="W1245" t="s">
        <v>90</v>
      </c>
      <c r="X1245" t="s">
        <v>366</v>
      </c>
      <c r="Y1245" t="str">
        <f>"35-3031"</f>
        <v>35-3031</v>
      </c>
      <c r="Z1245" t="s">
        <v>367</v>
      </c>
      <c r="AA1245">
        <v>722110</v>
      </c>
      <c r="AB1245">
        <v>16</v>
      </c>
      <c r="AC1245">
        <v>16</v>
      </c>
      <c r="AD1245" t="s">
        <v>77</v>
      </c>
      <c r="AE1245" t="s">
        <v>96</v>
      </c>
      <c r="AF1245">
        <v>35</v>
      </c>
      <c r="AG1245" s="3">
        <v>0.33333333333333331</v>
      </c>
      <c r="AH1245" s="3">
        <v>0.70833333333333337</v>
      </c>
      <c r="AI1245" s="5">
        <v>13</v>
      </c>
      <c r="AJ1245">
        <v>19.5</v>
      </c>
      <c r="AL1245" t="s">
        <v>79</v>
      </c>
      <c r="AM1245" t="s">
        <v>80</v>
      </c>
      <c r="AO1245" t="s">
        <v>81</v>
      </c>
      <c r="AR1245" t="s">
        <v>80</v>
      </c>
      <c r="AT1245" t="s">
        <v>80</v>
      </c>
      <c r="AW1245" t="s">
        <v>80</v>
      </c>
      <c r="AY1245" t="s">
        <v>2680</v>
      </c>
      <c r="AZ1245" t="s">
        <v>2682</v>
      </c>
      <c r="BA1245" t="s">
        <v>119</v>
      </c>
      <c r="BB1245">
        <v>32034</v>
      </c>
      <c r="BC1245" t="s">
        <v>83</v>
      </c>
    </row>
    <row r="1246" spans="1:55" x14ac:dyDescent="0.25">
      <c r="A1246" t="s">
        <v>2364</v>
      </c>
      <c r="B1246" s="1">
        <v>43441</v>
      </c>
      <c r="C1246" t="s">
        <v>60</v>
      </c>
      <c r="D1246" s="2">
        <v>43412.523564814815</v>
      </c>
      <c r="E1246" t="s">
        <v>130</v>
      </c>
      <c r="F1246" s="1">
        <v>43497</v>
      </c>
      <c r="G1246" s="1">
        <v>43799</v>
      </c>
      <c r="H1246" t="s">
        <v>2365</v>
      </c>
      <c r="J1246" t="s">
        <v>2366</v>
      </c>
      <c r="L1246" t="s">
        <v>2367</v>
      </c>
      <c r="M1246" t="s">
        <v>1092</v>
      </c>
      <c r="N1246">
        <v>19702</v>
      </c>
      <c r="O1246" t="s">
        <v>68</v>
      </c>
      <c r="Q1246" t="s">
        <v>2368</v>
      </c>
      <c r="S1246" t="s">
        <v>71</v>
      </c>
      <c r="T1246" t="s">
        <v>2137</v>
      </c>
      <c r="U1246" t="s">
        <v>2138</v>
      </c>
      <c r="V1246" t="s">
        <v>2139</v>
      </c>
      <c r="W1246" t="s">
        <v>180</v>
      </c>
      <c r="X1246" t="s">
        <v>754</v>
      </c>
      <c r="Y1246" t="str">
        <f>"37-3011"</f>
        <v>37-3011</v>
      </c>
      <c r="Z1246" t="s">
        <v>454</v>
      </c>
      <c r="AA1246">
        <v>561730</v>
      </c>
      <c r="AB1246">
        <v>22</v>
      </c>
      <c r="AC1246">
        <v>21</v>
      </c>
      <c r="AD1246" t="s">
        <v>77</v>
      </c>
      <c r="AE1246" t="s">
        <v>96</v>
      </c>
      <c r="AF1246">
        <v>40</v>
      </c>
      <c r="AG1246" s="3">
        <v>0.29166666666666669</v>
      </c>
      <c r="AH1246" s="3">
        <v>0.64583333333333337</v>
      </c>
      <c r="AI1246" s="4">
        <v>14.03</v>
      </c>
      <c r="AJ1246">
        <v>21.05</v>
      </c>
      <c r="AK1246">
        <v>21.05</v>
      </c>
      <c r="AL1246" t="s">
        <v>79</v>
      </c>
      <c r="AM1246" t="s">
        <v>80</v>
      </c>
      <c r="AO1246" t="s">
        <v>81</v>
      </c>
      <c r="AR1246" t="s">
        <v>80</v>
      </c>
      <c r="AT1246" t="s">
        <v>80</v>
      </c>
      <c r="AW1246" t="s">
        <v>80</v>
      </c>
      <c r="AY1246" t="s">
        <v>2367</v>
      </c>
      <c r="AZ1246" t="s">
        <v>2357</v>
      </c>
      <c r="BA1246" t="s">
        <v>1092</v>
      </c>
      <c r="BB1246">
        <v>19702</v>
      </c>
      <c r="BC1246" t="s">
        <v>77</v>
      </c>
    </row>
    <row r="1247" spans="1:55" x14ac:dyDescent="0.25">
      <c r="A1247" t="s">
        <v>4593</v>
      </c>
      <c r="B1247" s="1">
        <v>43448</v>
      </c>
      <c r="C1247" t="s">
        <v>60</v>
      </c>
      <c r="D1247" s="2">
        <v>43421.009872685187</v>
      </c>
      <c r="E1247" t="s">
        <v>757</v>
      </c>
      <c r="F1247" s="1">
        <v>43511</v>
      </c>
      <c r="G1247" s="1">
        <v>43783</v>
      </c>
      <c r="H1247" t="s">
        <v>4594</v>
      </c>
      <c r="J1247" t="s">
        <v>4595</v>
      </c>
      <c r="L1247" t="s">
        <v>4596</v>
      </c>
      <c r="M1247" t="s">
        <v>90</v>
      </c>
      <c r="N1247">
        <v>75009</v>
      </c>
      <c r="O1247" t="s">
        <v>68</v>
      </c>
      <c r="Q1247" t="s">
        <v>4597</v>
      </c>
      <c r="S1247" t="s">
        <v>71</v>
      </c>
      <c r="T1247" t="s">
        <v>1259</v>
      </c>
      <c r="U1247" t="s">
        <v>1064</v>
      </c>
      <c r="V1247" t="s">
        <v>1065</v>
      </c>
      <c r="W1247" t="s">
        <v>90</v>
      </c>
      <c r="X1247" t="s">
        <v>754</v>
      </c>
      <c r="Y1247" t="str">
        <f>"37-3011"</f>
        <v>37-3011</v>
      </c>
      <c r="Z1247" t="s">
        <v>454</v>
      </c>
      <c r="AA1247">
        <v>561730</v>
      </c>
      <c r="AB1247">
        <v>4</v>
      </c>
      <c r="AC1247">
        <v>4</v>
      </c>
      <c r="AD1247" t="s">
        <v>77</v>
      </c>
      <c r="AE1247" t="s">
        <v>96</v>
      </c>
      <c r="AF1247">
        <v>35</v>
      </c>
      <c r="AG1247" s="3">
        <v>0.33333333333333331</v>
      </c>
      <c r="AH1247" s="3">
        <v>0.64583333333333337</v>
      </c>
      <c r="AI1247" s="4">
        <v>13.94</v>
      </c>
      <c r="AJ1247">
        <v>20.91</v>
      </c>
      <c r="AL1247" t="s">
        <v>79</v>
      </c>
      <c r="AM1247" t="s">
        <v>80</v>
      </c>
      <c r="AO1247" t="s">
        <v>81</v>
      </c>
      <c r="AR1247" t="s">
        <v>80</v>
      </c>
      <c r="AT1247" t="s">
        <v>80</v>
      </c>
      <c r="AW1247" t="s">
        <v>80</v>
      </c>
      <c r="AY1247" t="s">
        <v>4596</v>
      </c>
      <c r="AZ1247" t="s">
        <v>1177</v>
      </c>
      <c r="BA1247" t="s">
        <v>90</v>
      </c>
      <c r="BB1247">
        <v>75009</v>
      </c>
      <c r="BC1247" t="s">
        <v>77</v>
      </c>
    </row>
    <row r="1248" spans="1:55" x14ac:dyDescent="0.25">
      <c r="A1248" t="s">
        <v>8274</v>
      </c>
      <c r="B1248" s="1">
        <v>43438</v>
      </c>
      <c r="C1248" t="s">
        <v>60</v>
      </c>
      <c r="D1248" s="2">
        <v>43417.000833333332</v>
      </c>
      <c r="E1248" t="s">
        <v>85</v>
      </c>
      <c r="H1248" t="s">
        <v>1443</v>
      </c>
      <c r="J1248" t="s">
        <v>1444</v>
      </c>
      <c r="K1248" t="s">
        <v>1445</v>
      </c>
      <c r="L1248" t="s">
        <v>1446</v>
      </c>
      <c r="M1248" t="s">
        <v>180</v>
      </c>
      <c r="N1248">
        <v>16049</v>
      </c>
      <c r="O1248" t="s">
        <v>68</v>
      </c>
      <c r="Q1248" t="s">
        <v>1447</v>
      </c>
      <c r="S1248" t="s">
        <v>71</v>
      </c>
      <c r="T1248" t="s">
        <v>750</v>
      </c>
      <c r="U1248" t="s">
        <v>751</v>
      </c>
      <c r="V1248" t="s">
        <v>752</v>
      </c>
      <c r="W1248" t="s">
        <v>753</v>
      </c>
      <c r="X1248" t="s">
        <v>95</v>
      </c>
      <c r="Y1248" t="str">
        <f>"47-2061"</f>
        <v>47-2061</v>
      </c>
      <c r="Z1248" t="s">
        <v>92</v>
      </c>
      <c r="AA1248">
        <v>238110</v>
      </c>
      <c r="AB1248">
        <v>12</v>
      </c>
      <c r="AD1248" t="s">
        <v>77</v>
      </c>
      <c r="AE1248" t="s">
        <v>96</v>
      </c>
      <c r="AF1248">
        <v>40</v>
      </c>
      <c r="AG1248" s="3">
        <v>0.3125</v>
      </c>
      <c r="AH1248" s="3">
        <v>0.66666666666666663</v>
      </c>
      <c r="AI1248" s="4">
        <v>20.04</v>
      </c>
      <c r="AJ1248">
        <v>30.06</v>
      </c>
      <c r="AL1248" t="s">
        <v>79</v>
      </c>
      <c r="AM1248" t="s">
        <v>80</v>
      </c>
      <c r="AO1248" t="s">
        <v>81</v>
      </c>
      <c r="AR1248" t="s">
        <v>80</v>
      </c>
      <c r="AT1248" t="s">
        <v>80</v>
      </c>
      <c r="AW1248" t="s">
        <v>71</v>
      </c>
      <c r="AX1248">
        <v>12</v>
      </c>
      <c r="AY1248" t="s">
        <v>192</v>
      </c>
      <c r="AZ1248" t="s">
        <v>200</v>
      </c>
      <c r="BA1248" t="s">
        <v>180</v>
      </c>
      <c r="BB1248">
        <v>15210</v>
      </c>
      <c r="BC1248" t="s">
        <v>77</v>
      </c>
    </row>
    <row r="1249" spans="1:55" x14ac:dyDescent="0.25">
      <c r="A1249" t="s">
        <v>8341</v>
      </c>
      <c r="B1249" s="1">
        <v>43465</v>
      </c>
      <c r="C1249" t="s">
        <v>60</v>
      </c>
      <c r="D1249" s="2">
        <v>43446.706365740742</v>
      </c>
      <c r="E1249" t="s">
        <v>85</v>
      </c>
      <c r="H1249" t="s">
        <v>8342</v>
      </c>
      <c r="J1249" t="s">
        <v>8343</v>
      </c>
      <c r="L1249" t="s">
        <v>8344</v>
      </c>
      <c r="M1249" t="s">
        <v>240</v>
      </c>
      <c r="N1249">
        <v>31029</v>
      </c>
      <c r="O1249" t="s">
        <v>68</v>
      </c>
      <c r="Q1249" t="s">
        <v>8345</v>
      </c>
      <c r="S1249" t="s">
        <v>80</v>
      </c>
      <c r="U1249" t="s">
        <v>108</v>
      </c>
      <c r="X1249" t="s">
        <v>8346</v>
      </c>
      <c r="Y1249" t="str">
        <f>"37-2012"</f>
        <v>37-2012</v>
      </c>
      <c r="Z1249" t="s">
        <v>268</v>
      </c>
      <c r="AA1249">
        <v>424110</v>
      </c>
      <c r="AB1249">
        <v>1</v>
      </c>
      <c r="AD1249" t="s">
        <v>77</v>
      </c>
      <c r="AE1249" t="s">
        <v>96</v>
      </c>
      <c r="AF1249">
        <v>40</v>
      </c>
      <c r="AG1249" s="3">
        <v>0.33333333333333331</v>
      </c>
      <c r="AH1249" s="3">
        <v>0.70833333333333337</v>
      </c>
      <c r="AI1249" s="5">
        <v>450</v>
      </c>
      <c r="AJ1249">
        <v>0</v>
      </c>
      <c r="AK1249">
        <v>0</v>
      </c>
      <c r="AL1249" t="s">
        <v>79</v>
      </c>
      <c r="AM1249" t="s">
        <v>80</v>
      </c>
      <c r="AO1249" t="s">
        <v>81</v>
      </c>
      <c r="AP1249" t="s">
        <v>69</v>
      </c>
      <c r="AQ1249" t="s">
        <v>69</v>
      </c>
      <c r="AR1249" t="s">
        <v>80</v>
      </c>
      <c r="AT1249" t="s">
        <v>80</v>
      </c>
      <c r="AW1249" t="s">
        <v>80</v>
      </c>
      <c r="AY1249" t="s">
        <v>8347</v>
      </c>
      <c r="AZ1249" t="s">
        <v>3067</v>
      </c>
      <c r="BA1249" t="s">
        <v>240</v>
      </c>
      <c r="BB1249">
        <v>31029</v>
      </c>
      <c r="BC1249" t="s">
        <v>77</v>
      </c>
    </row>
    <row r="1250" spans="1:55" x14ac:dyDescent="0.25">
      <c r="A1250" t="s">
        <v>5686</v>
      </c>
      <c r="B1250" s="1">
        <v>43444</v>
      </c>
      <c r="C1250" t="s">
        <v>60</v>
      </c>
      <c r="D1250" s="2">
        <v>43416.000914351855</v>
      </c>
      <c r="E1250" t="s">
        <v>61</v>
      </c>
      <c r="F1250" s="1">
        <v>43506</v>
      </c>
      <c r="G1250" s="1">
        <v>43809</v>
      </c>
      <c r="H1250" t="s">
        <v>5687</v>
      </c>
      <c r="J1250" t="s">
        <v>5688</v>
      </c>
      <c r="K1250" t="s">
        <v>5689</v>
      </c>
      <c r="L1250" t="s">
        <v>5690</v>
      </c>
      <c r="M1250" t="s">
        <v>180</v>
      </c>
      <c r="N1250">
        <v>19520</v>
      </c>
      <c r="O1250" t="s">
        <v>68</v>
      </c>
      <c r="Q1250" t="s">
        <v>5691</v>
      </c>
      <c r="S1250" t="s">
        <v>71</v>
      </c>
      <c r="T1250" t="s">
        <v>801</v>
      </c>
      <c r="U1250" t="s">
        <v>1057</v>
      </c>
      <c r="V1250" t="s">
        <v>906</v>
      </c>
      <c r="W1250" t="s">
        <v>753</v>
      </c>
      <c r="X1250" t="s">
        <v>907</v>
      </c>
      <c r="Y1250" t="str">
        <f>"37-3011"</f>
        <v>37-3011</v>
      </c>
      <c r="Z1250" t="s">
        <v>454</v>
      </c>
      <c r="AA1250">
        <v>561730</v>
      </c>
      <c r="AB1250">
        <v>30</v>
      </c>
      <c r="AC1250">
        <v>30</v>
      </c>
      <c r="AD1250" t="s">
        <v>77</v>
      </c>
      <c r="AE1250" t="s">
        <v>78</v>
      </c>
      <c r="AF1250">
        <v>40</v>
      </c>
      <c r="AG1250" s="3">
        <v>0.25</v>
      </c>
      <c r="AH1250" s="3">
        <v>0.60416666666666663</v>
      </c>
      <c r="AI1250" s="4">
        <v>15.73</v>
      </c>
      <c r="AJ1250">
        <v>23.6</v>
      </c>
      <c r="AL1250" t="s">
        <v>79</v>
      </c>
      <c r="AM1250" t="s">
        <v>80</v>
      </c>
      <c r="AO1250" t="s">
        <v>81</v>
      </c>
      <c r="AR1250" t="s">
        <v>80</v>
      </c>
      <c r="AT1250" t="s">
        <v>80</v>
      </c>
      <c r="AW1250" t="s">
        <v>71</v>
      </c>
      <c r="AX1250">
        <v>3</v>
      </c>
      <c r="AY1250" t="s">
        <v>5690</v>
      </c>
      <c r="AZ1250" t="s">
        <v>809</v>
      </c>
      <c r="BA1250" t="s">
        <v>180</v>
      </c>
      <c r="BB1250">
        <v>19520</v>
      </c>
      <c r="BC1250" t="s">
        <v>77</v>
      </c>
    </row>
    <row r="1251" spans="1:55" x14ac:dyDescent="0.25">
      <c r="A1251" t="s">
        <v>84</v>
      </c>
      <c r="B1251" s="1">
        <v>43423</v>
      </c>
      <c r="C1251" t="s">
        <v>60</v>
      </c>
      <c r="D1251" s="2">
        <v>43412.771469907406</v>
      </c>
      <c r="E1251" t="s">
        <v>85</v>
      </c>
      <c r="H1251" t="s">
        <v>86</v>
      </c>
      <c r="I1251" t="s">
        <v>87</v>
      </c>
      <c r="J1251" t="s">
        <v>88</v>
      </c>
      <c r="L1251" t="s">
        <v>89</v>
      </c>
      <c r="M1251" t="s">
        <v>90</v>
      </c>
      <c r="N1251">
        <v>78223</v>
      </c>
      <c r="O1251" t="s">
        <v>68</v>
      </c>
      <c r="Q1251" t="s">
        <v>91</v>
      </c>
      <c r="S1251" t="s">
        <v>71</v>
      </c>
      <c r="T1251" t="s">
        <v>92</v>
      </c>
      <c r="U1251" t="s">
        <v>93</v>
      </c>
      <c r="V1251" t="s">
        <v>94</v>
      </c>
      <c r="W1251" t="s">
        <v>90</v>
      </c>
      <c r="X1251" t="s">
        <v>95</v>
      </c>
      <c r="Y1251" t="str">
        <f>"47-2061"</f>
        <v>47-2061</v>
      </c>
      <c r="Z1251" t="s">
        <v>92</v>
      </c>
      <c r="AA1251">
        <v>238110</v>
      </c>
      <c r="AB1251">
        <v>36</v>
      </c>
      <c r="AD1251" t="s">
        <v>77</v>
      </c>
      <c r="AE1251" t="s">
        <v>96</v>
      </c>
      <c r="AF1251">
        <v>40</v>
      </c>
      <c r="AG1251" s="3">
        <v>0.29166666666666669</v>
      </c>
      <c r="AH1251" s="3">
        <v>0.66666666666666663</v>
      </c>
      <c r="AI1251" s="4">
        <v>16.420000000000002</v>
      </c>
      <c r="AJ1251">
        <v>0</v>
      </c>
      <c r="AK1251">
        <v>0</v>
      </c>
      <c r="AL1251" t="s">
        <v>79</v>
      </c>
      <c r="AM1251" t="s">
        <v>80</v>
      </c>
      <c r="AO1251" t="s">
        <v>81</v>
      </c>
      <c r="AR1251" t="s">
        <v>80</v>
      </c>
      <c r="AT1251" t="s">
        <v>80</v>
      </c>
      <c r="AW1251" t="s">
        <v>71</v>
      </c>
      <c r="AX1251">
        <v>6</v>
      </c>
      <c r="AY1251" t="s">
        <v>97</v>
      </c>
      <c r="AZ1251" t="s">
        <v>98</v>
      </c>
      <c r="BA1251" t="s">
        <v>99</v>
      </c>
      <c r="BB1251">
        <v>70767</v>
      </c>
      <c r="BC1251" t="s">
        <v>77</v>
      </c>
    </row>
    <row r="1252" spans="1:55" x14ac:dyDescent="0.25">
      <c r="A1252" t="s">
        <v>5614</v>
      </c>
      <c r="B1252" s="1">
        <v>43440</v>
      </c>
      <c r="C1252" t="s">
        <v>60</v>
      </c>
      <c r="D1252" s="2">
        <v>43421.0000462963</v>
      </c>
      <c r="E1252" t="s">
        <v>757</v>
      </c>
      <c r="F1252" s="1">
        <v>43511</v>
      </c>
      <c r="G1252" s="1">
        <v>43814</v>
      </c>
      <c r="H1252" t="s">
        <v>3642</v>
      </c>
      <c r="J1252" t="s">
        <v>3643</v>
      </c>
      <c r="L1252" t="s">
        <v>3644</v>
      </c>
      <c r="M1252" t="s">
        <v>336</v>
      </c>
      <c r="N1252">
        <v>10523</v>
      </c>
      <c r="O1252" t="s">
        <v>68</v>
      </c>
      <c r="Q1252" t="s">
        <v>3645</v>
      </c>
      <c r="S1252" t="s">
        <v>71</v>
      </c>
      <c r="T1252" t="s">
        <v>250</v>
      </c>
      <c r="U1252" t="s">
        <v>1467</v>
      </c>
      <c r="V1252" t="s">
        <v>252</v>
      </c>
      <c r="W1252" t="s">
        <v>253</v>
      </c>
      <c r="X1252" t="s">
        <v>3646</v>
      </c>
      <c r="Y1252" t="str">
        <f>"37-3011"</f>
        <v>37-3011</v>
      </c>
      <c r="Z1252" t="s">
        <v>454</v>
      </c>
      <c r="AA1252">
        <v>221310</v>
      </c>
      <c r="AB1252">
        <v>30</v>
      </c>
      <c r="AC1252">
        <v>30</v>
      </c>
      <c r="AD1252" t="s">
        <v>77</v>
      </c>
      <c r="AE1252" t="s">
        <v>96</v>
      </c>
      <c r="AF1252">
        <v>40</v>
      </c>
      <c r="AG1252" s="3">
        <v>0.29166666666666669</v>
      </c>
      <c r="AH1252" s="3">
        <v>0.72916666666666663</v>
      </c>
      <c r="AI1252" s="4">
        <v>16.809999999999999</v>
      </c>
      <c r="AJ1252">
        <v>25.22</v>
      </c>
      <c r="AK1252">
        <v>27.75</v>
      </c>
      <c r="AL1252" t="s">
        <v>79</v>
      </c>
      <c r="AM1252" t="s">
        <v>80</v>
      </c>
      <c r="AO1252" t="s">
        <v>81</v>
      </c>
      <c r="AR1252" t="s">
        <v>80</v>
      </c>
      <c r="AT1252" t="s">
        <v>80</v>
      </c>
      <c r="AW1252" t="s">
        <v>80</v>
      </c>
      <c r="AY1252" t="s">
        <v>3644</v>
      </c>
      <c r="AZ1252" t="s">
        <v>4868</v>
      </c>
      <c r="BA1252" t="s">
        <v>336</v>
      </c>
      <c r="BB1252">
        <v>10523</v>
      </c>
      <c r="BC1252" t="s">
        <v>77</v>
      </c>
    </row>
    <row r="1253" spans="1:55" x14ac:dyDescent="0.25">
      <c r="A1253" t="s">
        <v>1011</v>
      </c>
      <c r="B1253" s="1">
        <v>43437</v>
      </c>
      <c r="C1253" t="s">
        <v>60</v>
      </c>
      <c r="D1253" s="2">
        <v>43413.293668981481</v>
      </c>
      <c r="E1253" t="s">
        <v>61</v>
      </c>
      <c r="F1253" s="1">
        <v>43503</v>
      </c>
      <c r="G1253" s="1">
        <v>43778</v>
      </c>
      <c r="H1253" t="s">
        <v>1012</v>
      </c>
      <c r="I1253" t="s">
        <v>1013</v>
      </c>
      <c r="J1253" t="s">
        <v>1014</v>
      </c>
      <c r="L1253" t="s">
        <v>1015</v>
      </c>
      <c r="M1253" t="s">
        <v>90</v>
      </c>
      <c r="N1253">
        <v>78415</v>
      </c>
      <c r="O1253" t="s">
        <v>68</v>
      </c>
      <c r="Q1253" t="s">
        <v>1016</v>
      </c>
      <c r="S1253" t="s">
        <v>71</v>
      </c>
      <c r="T1253" t="s">
        <v>207</v>
      </c>
      <c r="U1253" t="s">
        <v>208</v>
      </c>
      <c r="V1253" t="s">
        <v>209</v>
      </c>
      <c r="W1253" t="s">
        <v>90</v>
      </c>
      <c r="X1253" t="s">
        <v>210</v>
      </c>
      <c r="Y1253" t="str">
        <f>"39-3091"</f>
        <v>39-3091</v>
      </c>
      <c r="Z1253" t="s">
        <v>166</v>
      </c>
      <c r="AA1253">
        <v>713990</v>
      </c>
      <c r="AB1253">
        <v>13</v>
      </c>
      <c r="AC1253">
        <v>13</v>
      </c>
      <c r="AD1253" t="s">
        <v>77</v>
      </c>
      <c r="AE1253" t="s">
        <v>78</v>
      </c>
      <c r="AF1253">
        <v>40</v>
      </c>
      <c r="AG1253" s="3">
        <v>0.54166666666666663</v>
      </c>
      <c r="AH1253" s="3">
        <v>0.91666666666666663</v>
      </c>
      <c r="AI1253" s="4">
        <v>341.6</v>
      </c>
      <c r="AL1253" t="s">
        <v>79</v>
      </c>
      <c r="AM1253" t="s">
        <v>80</v>
      </c>
      <c r="AO1253" t="s">
        <v>81</v>
      </c>
      <c r="AR1253" t="s">
        <v>80</v>
      </c>
      <c r="AT1253" t="s">
        <v>80</v>
      </c>
      <c r="AW1253" t="s">
        <v>80</v>
      </c>
      <c r="AY1253" t="s">
        <v>1015</v>
      </c>
      <c r="AZ1253" t="s">
        <v>228</v>
      </c>
      <c r="BA1253" t="s">
        <v>90</v>
      </c>
      <c r="BB1253">
        <v>78415</v>
      </c>
      <c r="BC1253" t="s">
        <v>77</v>
      </c>
    </row>
    <row r="1254" spans="1:55" x14ac:dyDescent="0.25">
      <c r="A1254" t="s">
        <v>5845</v>
      </c>
      <c r="B1254" s="1">
        <v>43452</v>
      </c>
      <c r="C1254" t="s">
        <v>60</v>
      </c>
      <c r="D1254" s="2">
        <v>43435.005486111113</v>
      </c>
      <c r="E1254" t="s">
        <v>85</v>
      </c>
      <c r="H1254" t="s">
        <v>5846</v>
      </c>
      <c r="I1254" t="s">
        <v>5847</v>
      </c>
      <c r="J1254" t="s">
        <v>5848</v>
      </c>
      <c r="L1254" t="s">
        <v>3397</v>
      </c>
      <c r="M1254" t="s">
        <v>90</v>
      </c>
      <c r="N1254">
        <v>76226</v>
      </c>
      <c r="O1254" t="s">
        <v>68</v>
      </c>
      <c r="Q1254" t="s">
        <v>5849</v>
      </c>
      <c r="S1254" t="s">
        <v>71</v>
      </c>
      <c r="T1254" t="s">
        <v>1063</v>
      </c>
      <c r="U1254" t="s">
        <v>1064</v>
      </c>
      <c r="V1254" t="s">
        <v>1065</v>
      </c>
      <c r="W1254" t="s">
        <v>90</v>
      </c>
      <c r="X1254" t="s">
        <v>702</v>
      </c>
      <c r="Y1254" t="str">
        <f>"37-3011"</f>
        <v>37-3011</v>
      </c>
      <c r="Z1254" t="s">
        <v>454</v>
      </c>
      <c r="AA1254">
        <v>561730</v>
      </c>
      <c r="AB1254">
        <v>21</v>
      </c>
      <c r="AD1254" t="s">
        <v>77</v>
      </c>
      <c r="AE1254" t="s">
        <v>96</v>
      </c>
      <c r="AF1254">
        <v>40</v>
      </c>
      <c r="AG1254" s="3">
        <v>0.29166666666666669</v>
      </c>
      <c r="AH1254" s="3">
        <v>0.79166666666666663</v>
      </c>
      <c r="AI1254" s="4">
        <v>13.94</v>
      </c>
      <c r="AJ1254">
        <v>20.91</v>
      </c>
      <c r="AL1254" t="s">
        <v>79</v>
      </c>
      <c r="AM1254" t="s">
        <v>80</v>
      </c>
      <c r="AO1254" t="s">
        <v>81</v>
      </c>
      <c r="AR1254" t="s">
        <v>80</v>
      </c>
      <c r="AT1254" t="s">
        <v>80</v>
      </c>
      <c r="AW1254" t="s">
        <v>80</v>
      </c>
      <c r="AY1254" t="s">
        <v>3397</v>
      </c>
      <c r="AZ1254" t="s">
        <v>3399</v>
      </c>
      <c r="BA1254" t="s">
        <v>90</v>
      </c>
      <c r="BB1254">
        <v>76226</v>
      </c>
      <c r="BC1254" t="s">
        <v>77</v>
      </c>
    </row>
    <row r="1255" spans="1:55" x14ac:dyDescent="0.25">
      <c r="A1255" t="s">
        <v>8283</v>
      </c>
      <c r="B1255" s="1">
        <v>43440</v>
      </c>
      <c r="C1255" t="s">
        <v>60</v>
      </c>
      <c r="D1255" s="2">
        <v>43413.549826388888</v>
      </c>
      <c r="E1255" t="s">
        <v>61</v>
      </c>
      <c r="F1255" s="1">
        <v>43502</v>
      </c>
      <c r="G1255" s="1">
        <v>43762</v>
      </c>
      <c r="H1255" t="s">
        <v>8284</v>
      </c>
      <c r="J1255" t="s">
        <v>6303</v>
      </c>
      <c r="L1255" t="s">
        <v>6304</v>
      </c>
      <c r="M1255" t="s">
        <v>128</v>
      </c>
      <c r="N1255">
        <v>60169</v>
      </c>
      <c r="O1255" t="s">
        <v>68</v>
      </c>
      <c r="Q1255" t="s">
        <v>6305</v>
      </c>
      <c r="S1255" t="s">
        <v>71</v>
      </c>
      <c r="T1255" t="s">
        <v>4479</v>
      </c>
      <c r="U1255" t="s">
        <v>4480</v>
      </c>
      <c r="V1255" t="s">
        <v>4481</v>
      </c>
      <c r="W1255" t="s">
        <v>1055</v>
      </c>
      <c r="X1255" t="s">
        <v>4482</v>
      </c>
      <c r="Y1255" t="str">
        <f>"39-3091"</f>
        <v>39-3091</v>
      </c>
      <c r="Z1255" t="s">
        <v>166</v>
      </c>
      <c r="AA1255">
        <v>713990</v>
      </c>
      <c r="AB1255">
        <v>98</v>
      </c>
      <c r="AC1255">
        <v>98</v>
      </c>
      <c r="AD1255" t="s">
        <v>77</v>
      </c>
      <c r="AE1255" t="s">
        <v>78</v>
      </c>
      <c r="AF1255">
        <v>40</v>
      </c>
      <c r="AG1255" s="3">
        <v>0.5</v>
      </c>
      <c r="AH1255" s="3">
        <v>0.91666666666666663</v>
      </c>
      <c r="AI1255" s="4">
        <v>9.1999999999999993</v>
      </c>
      <c r="AL1255" t="s">
        <v>79</v>
      </c>
      <c r="AM1255" t="s">
        <v>80</v>
      </c>
      <c r="AO1255" t="s">
        <v>81</v>
      </c>
      <c r="AP1255" t="s">
        <v>69</v>
      </c>
      <c r="AQ1255" t="s">
        <v>69</v>
      </c>
      <c r="AR1255" t="s">
        <v>80</v>
      </c>
      <c r="AT1255" t="s">
        <v>80</v>
      </c>
      <c r="AW1255" t="s">
        <v>80</v>
      </c>
      <c r="AY1255" t="s">
        <v>167</v>
      </c>
      <c r="AZ1255" t="s">
        <v>168</v>
      </c>
      <c r="BA1255" t="s">
        <v>119</v>
      </c>
      <c r="BB1255">
        <v>33534</v>
      </c>
      <c r="BC1255" t="s">
        <v>77</v>
      </c>
    </row>
    <row r="1256" spans="1:55" x14ac:dyDescent="0.25">
      <c r="A1256" t="s">
        <v>2422</v>
      </c>
      <c r="B1256" s="1">
        <v>43440</v>
      </c>
      <c r="C1256" t="s">
        <v>60</v>
      </c>
      <c r="D1256" s="2">
        <v>43412.744849537034</v>
      </c>
      <c r="E1256" t="s">
        <v>757</v>
      </c>
      <c r="F1256" s="1">
        <v>43497</v>
      </c>
      <c r="G1256" s="1">
        <v>43799</v>
      </c>
      <c r="H1256" t="s">
        <v>2423</v>
      </c>
      <c r="J1256" t="s">
        <v>2424</v>
      </c>
      <c r="L1256" t="s">
        <v>1899</v>
      </c>
      <c r="M1256" t="s">
        <v>99</v>
      </c>
      <c r="N1256">
        <v>70806</v>
      </c>
      <c r="O1256" t="s">
        <v>68</v>
      </c>
      <c r="Q1256" t="s">
        <v>2425</v>
      </c>
      <c r="S1256" t="s">
        <v>71</v>
      </c>
      <c r="T1256" t="s">
        <v>761</v>
      </c>
      <c r="U1256" t="s">
        <v>762</v>
      </c>
      <c r="V1256" t="s">
        <v>216</v>
      </c>
      <c r="W1256" t="s">
        <v>90</v>
      </c>
      <c r="X1256" t="s">
        <v>754</v>
      </c>
      <c r="Y1256" t="str">
        <f>"37-3011"</f>
        <v>37-3011</v>
      </c>
      <c r="Z1256" t="s">
        <v>454</v>
      </c>
      <c r="AA1256">
        <v>561730</v>
      </c>
      <c r="AB1256">
        <v>10</v>
      </c>
      <c r="AC1256">
        <v>10</v>
      </c>
      <c r="AD1256" t="s">
        <v>77</v>
      </c>
      <c r="AE1256" t="s">
        <v>96</v>
      </c>
      <c r="AF1256">
        <v>40</v>
      </c>
      <c r="AG1256" s="3">
        <v>0.29166666666666669</v>
      </c>
      <c r="AH1256" s="3">
        <v>0.66666666666666663</v>
      </c>
      <c r="AI1256" s="4">
        <v>13.42</v>
      </c>
      <c r="AJ1256">
        <v>20.13</v>
      </c>
      <c r="AL1256" t="s">
        <v>79</v>
      </c>
      <c r="AM1256" t="s">
        <v>80</v>
      </c>
      <c r="AO1256" t="s">
        <v>81</v>
      </c>
      <c r="AR1256" t="s">
        <v>80</v>
      </c>
      <c r="AT1256" t="s">
        <v>80</v>
      </c>
      <c r="AW1256" t="s">
        <v>80</v>
      </c>
      <c r="AY1256" t="s">
        <v>1899</v>
      </c>
      <c r="AZ1256" t="s">
        <v>98</v>
      </c>
      <c r="BA1256" t="s">
        <v>99</v>
      </c>
      <c r="BB1256">
        <v>70806</v>
      </c>
      <c r="BC1256" t="s">
        <v>77</v>
      </c>
    </row>
    <row r="1257" spans="1:55" x14ac:dyDescent="0.25">
      <c r="A1257" t="s">
        <v>7335</v>
      </c>
      <c r="B1257" s="1">
        <v>43445</v>
      </c>
      <c r="C1257" t="s">
        <v>60</v>
      </c>
      <c r="D1257" s="2">
        <v>43412.46565972222</v>
      </c>
      <c r="E1257" t="s">
        <v>61</v>
      </c>
      <c r="F1257" s="1">
        <v>43502</v>
      </c>
      <c r="G1257" s="1">
        <v>43789</v>
      </c>
      <c r="H1257" t="s">
        <v>7336</v>
      </c>
      <c r="I1257" t="s">
        <v>69</v>
      </c>
      <c r="J1257" t="s">
        <v>7337</v>
      </c>
      <c r="L1257" t="s">
        <v>7338</v>
      </c>
      <c r="M1257" t="s">
        <v>119</v>
      </c>
      <c r="N1257" t="s">
        <v>7339</v>
      </c>
      <c r="O1257" t="s">
        <v>68</v>
      </c>
      <c r="P1257" t="s">
        <v>69</v>
      </c>
      <c r="Q1257" t="s">
        <v>7340</v>
      </c>
      <c r="S1257" t="s">
        <v>71</v>
      </c>
      <c r="T1257" t="s">
        <v>207</v>
      </c>
      <c r="U1257" t="s">
        <v>208</v>
      </c>
      <c r="V1257" t="s">
        <v>209</v>
      </c>
      <c r="W1257" t="s">
        <v>90</v>
      </c>
      <c r="X1257" t="s">
        <v>166</v>
      </c>
      <c r="Y1257" t="str">
        <f>"39-3091"</f>
        <v>39-3091</v>
      </c>
      <c r="Z1257" t="s">
        <v>166</v>
      </c>
      <c r="AA1257">
        <v>713990</v>
      </c>
      <c r="AB1257">
        <v>10</v>
      </c>
      <c r="AC1257">
        <v>10</v>
      </c>
      <c r="AD1257" t="s">
        <v>77</v>
      </c>
      <c r="AE1257" t="s">
        <v>78</v>
      </c>
      <c r="AF1257">
        <v>40</v>
      </c>
      <c r="AG1257" s="3">
        <v>0.54166666666666663</v>
      </c>
      <c r="AH1257" s="3">
        <v>0.91666666666666663</v>
      </c>
      <c r="AI1257" s="4">
        <v>348.8</v>
      </c>
      <c r="AJ1257">
        <v>0</v>
      </c>
      <c r="AK1257">
        <v>0</v>
      </c>
      <c r="AL1257" t="s">
        <v>79</v>
      </c>
      <c r="AM1257" t="s">
        <v>80</v>
      </c>
      <c r="AO1257" t="s">
        <v>81</v>
      </c>
      <c r="AR1257" t="s">
        <v>80</v>
      </c>
      <c r="AT1257" t="s">
        <v>80</v>
      </c>
      <c r="AW1257" t="s">
        <v>80</v>
      </c>
      <c r="AY1257" t="s">
        <v>7341</v>
      </c>
      <c r="AZ1257" t="s">
        <v>7342</v>
      </c>
      <c r="BA1257" t="s">
        <v>119</v>
      </c>
      <c r="BB1257">
        <v>34285</v>
      </c>
      <c r="BC1257" t="s">
        <v>77</v>
      </c>
    </row>
    <row r="1258" spans="1:55" x14ac:dyDescent="0.25">
      <c r="A1258" t="s">
        <v>5367</v>
      </c>
      <c r="B1258" s="1">
        <v>43448</v>
      </c>
      <c r="C1258" t="s">
        <v>60</v>
      </c>
      <c r="D1258" s="2">
        <v>43413.716678240744</v>
      </c>
      <c r="E1258" t="s">
        <v>85</v>
      </c>
      <c r="H1258" t="s">
        <v>5368</v>
      </c>
      <c r="J1258" t="s">
        <v>5369</v>
      </c>
      <c r="L1258" t="s">
        <v>5370</v>
      </c>
      <c r="M1258" t="s">
        <v>99</v>
      </c>
      <c r="N1258">
        <v>70783</v>
      </c>
      <c r="O1258" t="s">
        <v>68</v>
      </c>
      <c r="Q1258" t="s">
        <v>5371</v>
      </c>
      <c r="S1258" t="s">
        <v>71</v>
      </c>
      <c r="T1258" t="s">
        <v>1968</v>
      </c>
      <c r="U1258" t="s">
        <v>1969</v>
      </c>
      <c r="V1258" t="s">
        <v>1970</v>
      </c>
      <c r="W1258" t="s">
        <v>99</v>
      </c>
      <c r="X1258" t="s">
        <v>5372</v>
      </c>
      <c r="Y1258" t="str">
        <f>"47-4031"</f>
        <v>47-4031</v>
      </c>
      <c r="Z1258" t="s">
        <v>1351</v>
      </c>
      <c r="AA1258">
        <v>238990</v>
      </c>
      <c r="AB1258">
        <v>8</v>
      </c>
      <c r="AD1258" t="s">
        <v>77</v>
      </c>
      <c r="AE1258" t="s">
        <v>96</v>
      </c>
      <c r="AF1258">
        <v>35</v>
      </c>
      <c r="AG1258" s="3">
        <v>0.27083333333333331</v>
      </c>
      <c r="AH1258" s="3">
        <v>0.625</v>
      </c>
      <c r="AI1258" s="4">
        <v>13.23</v>
      </c>
      <c r="AJ1258">
        <v>19.850000000000001</v>
      </c>
      <c r="AL1258" t="s">
        <v>79</v>
      </c>
      <c r="AM1258" t="s">
        <v>80</v>
      </c>
      <c r="AO1258" t="s">
        <v>81</v>
      </c>
      <c r="AR1258" t="s">
        <v>80</v>
      </c>
      <c r="AT1258" t="s">
        <v>80</v>
      </c>
      <c r="AW1258" t="s">
        <v>80</v>
      </c>
      <c r="AY1258" t="s">
        <v>5370</v>
      </c>
      <c r="AZ1258" t="s">
        <v>5373</v>
      </c>
      <c r="BA1258" t="s">
        <v>99</v>
      </c>
      <c r="BB1258">
        <v>70507</v>
      </c>
      <c r="BC1258" t="s">
        <v>77</v>
      </c>
    </row>
    <row r="1259" spans="1:55" x14ac:dyDescent="0.25">
      <c r="A1259" t="s">
        <v>3580</v>
      </c>
      <c r="B1259" s="1">
        <v>43445</v>
      </c>
      <c r="C1259" t="s">
        <v>60</v>
      </c>
      <c r="D1259" s="2">
        <v>43414.522638888891</v>
      </c>
      <c r="E1259" t="s">
        <v>61</v>
      </c>
      <c r="F1259" s="1">
        <v>43504</v>
      </c>
      <c r="G1259" s="1">
        <v>43765</v>
      </c>
      <c r="H1259" t="s">
        <v>3581</v>
      </c>
      <c r="I1259" t="s">
        <v>3582</v>
      </c>
      <c r="J1259" t="s">
        <v>3583</v>
      </c>
      <c r="K1259" t="s">
        <v>69</v>
      </c>
      <c r="L1259" t="s">
        <v>3584</v>
      </c>
      <c r="M1259" t="s">
        <v>3585</v>
      </c>
      <c r="N1259" t="s">
        <v>3586</v>
      </c>
      <c r="O1259" t="s">
        <v>68</v>
      </c>
      <c r="P1259" t="s">
        <v>69</v>
      </c>
      <c r="Q1259" t="s">
        <v>3587</v>
      </c>
      <c r="S1259" t="s">
        <v>71</v>
      </c>
      <c r="T1259" t="s">
        <v>207</v>
      </c>
      <c r="U1259" t="s">
        <v>208</v>
      </c>
      <c r="V1259" t="s">
        <v>209</v>
      </c>
      <c r="W1259" t="s">
        <v>90</v>
      </c>
      <c r="X1259" t="s">
        <v>166</v>
      </c>
      <c r="Y1259" t="str">
        <f>"39-3091"</f>
        <v>39-3091</v>
      </c>
      <c r="Z1259" t="s">
        <v>166</v>
      </c>
      <c r="AA1259">
        <v>713990</v>
      </c>
      <c r="AB1259">
        <v>35</v>
      </c>
      <c r="AC1259">
        <v>35</v>
      </c>
      <c r="AD1259" t="s">
        <v>77</v>
      </c>
      <c r="AE1259" t="s">
        <v>78</v>
      </c>
      <c r="AF1259">
        <v>40</v>
      </c>
      <c r="AG1259" s="3">
        <v>0.54166666666666663</v>
      </c>
      <c r="AH1259" s="3">
        <v>0.91666666666666663</v>
      </c>
      <c r="AI1259" s="4">
        <v>355.2</v>
      </c>
      <c r="AJ1259">
        <v>0</v>
      </c>
      <c r="AK1259">
        <v>0</v>
      </c>
      <c r="AL1259" t="s">
        <v>79</v>
      </c>
      <c r="AM1259" t="s">
        <v>80</v>
      </c>
      <c r="AO1259" t="s">
        <v>81</v>
      </c>
      <c r="AR1259" t="s">
        <v>80</v>
      </c>
      <c r="AT1259" t="s">
        <v>80</v>
      </c>
      <c r="AW1259" t="s">
        <v>80</v>
      </c>
      <c r="AY1259" t="s">
        <v>3588</v>
      </c>
      <c r="AZ1259" t="s">
        <v>2298</v>
      </c>
      <c r="BA1259" t="s">
        <v>90</v>
      </c>
      <c r="BB1259">
        <v>77504</v>
      </c>
      <c r="BC1259" t="s">
        <v>77</v>
      </c>
    </row>
    <row r="1260" spans="1:55" x14ac:dyDescent="0.25">
      <c r="A1260" t="s">
        <v>7519</v>
      </c>
      <c r="B1260" s="1">
        <v>43452</v>
      </c>
      <c r="C1260" t="s">
        <v>60</v>
      </c>
      <c r="D1260" s="2">
        <v>43421.364907407406</v>
      </c>
      <c r="E1260" t="s">
        <v>61</v>
      </c>
      <c r="F1260" s="1">
        <v>43511</v>
      </c>
      <c r="G1260" s="1">
        <v>43784</v>
      </c>
      <c r="H1260" t="s">
        <v>7520</v>
      </c>
      <c r="I1260" t="s">
        <v>69</v>
      </c>
      <c r="J1260" t="s">
        <v>7521</v>
      </c>
      <c r="K1260" t="s">
        <v>69</v>
      </c>
      <c r="L1260" t="s">
        <v>2357</v>
      </c>
      <c r="M1260" t="s">
        <v>1055</v>
      </c>
      <c r="N1260">
        <v>47362</v>
      </c>
      <c r="O1260" t="s">
        <v>68</v>
      </c>
      <c r="P1260" t="s">
        <v>69</v>
      </c>
      <c r="Q1260" t="s">
        <v>7522</v>
      </c>
      <c r="S1260" t="s">
        <v>71</v>
      </c>
      <c r="T1260" t="s">
        <v>2146</v>
      </c>
      <c r="U1260" t="s">
        <v>2147</v>
      </c>
      <c r="V1260" t="s">
        <v>2148</v>
      </c>
      <c r="W1260" t="s">
        <v>1055</v>
      </c>
      <c r="X1260" t="s">
        <v>881</v>
      </c>
      <c r="Y1260" t="str">
        <f>"37-3011"</f>
        <v>37-3011</v>
      </c>
      <c r="Z1260" t="s">
        <v>454</v>
      </c>
      <c r="AA1260">
        <v>561730</v>
      </c>
      <c r="AB1260">
        <v>6</v>
      </c>
      <c r="AC1260">
        <v>6</v>
      </c>
      <c r="AD1260" t="s">
        <v>77</v>
      </c>
      <c r="AE1260" t="s">
        <v>78</v>
      </c>
      <c r="AF1260">
        <v>40</v>
      </c>
      <c r="AG1260" s="3">
        <v>0.29166666666666669</v>
      </c>
      <c r="AH1260" s="3">
        <v>0.66666666666666663</v>
      </c>
      <c r="AI1260" s="4">
        <v>13.41</v>
      </c>
      <c r="AJ1260">
        <v>20.11</v>
      </c>
      <c r="AL1260" t="s">
        <v>79</v>
      </c>
      <c r="AM1260" t="s">
        <v>80</v>
      </c>
      <c r="AO1260" t="s">
        <v>81</v>
      </c>
      <c r="AP1260" t="s">
        <v>104</v>
      </c>
      <c r="AR1260" t="s">
        <v>80</v>
      </c>
      <c r="AT1260" t="s">
        <v>80</v>
      </c>
      <c r="AW1260" t="s">
        <v>71</v>
      </c>
      <c r="AX1260">
        <v>3</v>
      </c>
      <c r="AY1260" t="s">
        <v>2357</v>
      </c>
      <c r="AZ1260" t="s">
        <v>1526</v>
      </c>
      <c r="BA1260" t="s">
        <v>1055</v>
      </c>
      <c r="BB1260">
        <v>47362</v>
      </c>
      <c r="BC1260" t="s">
        <v>77</v>
      </c>
    </row>
    <row r="1261" spans="1:55" x14ac:dyDescent="0.25">
      <c r="A1261" t="s">
        <v>4728</v>
      </c>
      <c r="B1261" s="1">
        <v>43438</v>
      </c>
      <c r="C1261" t="s">
        <v>60</v>
      </c>
      <c r="D1261" s="2">
        <v>43413.552800925929</v>
      </c>
      <c r="E1261" t="s">
        <v>85</v>
      </c>
      <c r="H1261" t="s">
        <v>4729</v>
      </c>
      <c r="J1261" t="s">
        <v>4730</v>
      </c>
      <c r="L1261" t="s">
        <v>4731</v>
      </c>
      <c r="M1261" t="s">
        <v>90</v>
      </c>
      <c r="N1261">
        <v>76537</v>
      </c>
      <c r="O1261" t="s">
        <v>68</v>
      </c>
      <c r="Q1261" t="s">
        <v>4732</v>
      </c>
      <c r="S1261" t="s">
        <v>71</v>
      </c>
      <c r="T1261" t="s">
        <v>1251</v>
      </c>
      <c r="U1261" t="s">
        <v>817</v>
      </c>
      <c r="V1261" t="s">
        <v>640</v>
      </c>
      <c r="W1261" t="s">
        <v>90</v>
      </c>
      <c r="X1261" t="s">
        <v>4733</v>
      </c>
      <c r="Y1261" t="str">
        <f>"47-3011"</f>
        <v>47-3011</v>
      </c>
      <c r="Z1261" t="s">
        <v>1118</v>
      </c>
      <c r="AA1261">
        <v>238140</v>
      </c>
      <c r="AB1261">
        <v>35</v>
      </c>
      <c r="AD1261" t="s">
        <v>77</v>
      </c>
      <c r="AE1261" t="s">
        <v>96</v>
      </c>
      <c r="AF1261">
        <v>40</v>
      </c>
      <c r="AG1261" s="3">
        <v>0.29166666666666669</v>
      </c>
      <c r="AH1261" s="3">
        <v>0.66666666666666663</v>
      </c>
      <c r="AI1261" s="4">
        <v>15.62</v>
      </c>
      <c r="AJ1261">
        <v>23.43</v>
      </c>
      <c r="AL1261" t="s">
        <v>79</v>
      </c>
      <c r="AM1261" t="s">
        <v>80</v>
      </c>
      <c r="AO1261" t="s">
        <v>81</v>
      </c>
      <c r="AR1261" t="s">
        <v>80</v>
      </c>
      <c r="AT1261" t="s">
        <v>80</v>
      </c>
      <c r="AW1261" t="s">
        <v>80</v>
      </c>
      <c r="AY1261" t="s">
        <v>4731</v>
      </c>
      <c r="AZ1261" t="s">
        <v>703</v>
      </c>
      <c r="BA1261" t="s">
        <v>90</v>
      </c>
      <c r="BB1261">
        <v>76537</v>
      </c>
      <c r="BC1261" t="s">
        <v>77</v>
      </c>
    </row>
    <row r="1262" spans="1:55" x14ac:dyDescent="0.25">
      <c r="A1262" t="s">
        <v>2529</v>
      </c>
      <c r="B1262" s="1">
        <v>43444</v>
      </c>
      <c r="C1262" t="s">
        <v>60</v>
      </c>
      <c r="D1262" s="2">
        <v>43416.001712962963</v>
      </c>
      <c r="E1262" t="s">
        <v>757</v>
      </c>
      <c r="F1262" s="1">
        <v>43506</v>
      </c>
      <c r="G1262" s="1">
        <v>43809</v>
      </c>
      <c r="H1262" t="s">
        <v>2530</v>
      </c>
      <c r="J1262" t="s">
        <v>2531</v>
      </c>
      <c r="K1262" t="s">
        <v>2532</v>
      </c>
      <c r="L1262" t="s">
        <v>1460</v>
      </c>
      <c r="M1262" t="s">
        <v>152</v>
      </c>
      <c r="N1262">
        <v>21702</v>
      </c>
      <c r="O1262" t="s">
        <v>68</v>
      </c>
      <c r="Q1262" t="s">
        <v>2533</v>
      </c>
      <c r="S1262" t="s">
        <v>71</v>
      </c>
      <c r="T1262" t="s">
        <v>801</v>
      </c>
      <c r="U1262" t="s">
        <v>1057</v>
      </c>
      <c r="V1262" t="s">
        <v>906</v>
      </c>
      <c r="W1262" t="s">
        <v>753</v>
      </c>
      <c r="X1262" t="s">
        <v>907</v>
      </c>
      <c r="Y1262" t="str">
        <f>"37-3011"</f>
        <v>37-3011</v>
      </c>
      <c r="Z1262" t="s">
        <v>454</v>
      </c>
      <c r="AA1262">
        <v>561730</v>
      </c>
      <c r="AB1262">
        <v>17</v>
      </c>
      <c r="AC1262">
        <v>17</v>
      </c>
      <c r="AD1262" t="s">
        <v>77</v>
      </c>
      <c r="AE1262" t="s">
        <v>78</v>
      </c>
      <c r="AF1262">
        <v>40</v>
      </c>
      <c r="AG1262" s="3">
        <v>0.29166666666666669</v>
      </c>
      <c r="AH1262" s="3">
        <v>0.64583333333333337</v>
      </c>
      <c r="AI1262" s="4">
        <v>15.39</v>
      </c>
      <c r="AJ1262">
        <v>23.09</v>
      </c>
      <c r="AL1262" t="s">
        <v>79</v>
      </c>
      <c r="AM1262" t="s">
        <v>80</v>
      </c>
      <c r="AO1262" t="s">
        <v>81</v>
      </c>
      <c r="AR1262" t="s">
        <v>80</v>
      </c>
      <c r="AT1262" t="s">
        <v>80</v>
      </c>
      <c r="AW1262" t="s">
        <v>71</v>
      </c>
      <c r="AX1262">
        <v>3</v>
      </c>
      <c r="AY1262" t="s">
        <v>2534</v>
      </c>
      <c r="AZ1262" t="s">
        <v>1460</v>
      </c>
      <c r="BA1262" t="s">
        <v>152</v>
      </c>
      <c r="BB1262">
        <v>21769</v>
      </c>
      <c r="BC1262" t="s">
        <v>77</v>
      </c>
    </row>
    <row r="1263" spans="1:55" x14ac:dyDescent="0.25">
      <c r="A1263" t="s">
        <v>6725</v>
      </c>
      <c r="B1263" s="1">
        <v>43453</v>
      </c>
      <c r="C1263" t="s">
        <v>60</v>
      </c>
      <c r="D1263" s="2">
        <v>43416.974664351852</v>
      </c>
      <c r="E1263" t="s">
        <v>115</v>
      </c>
      <c r="H1263" t="s">
        <v>6726</v>
      </c>
      <c r="J1263" t="s">
        <v>6727</v>
      </c>
      <c r="K1263" t="s">
        <v>6728</v>
      </c>
      <c r="L1263" t="s">
        <v>6729</v>
      </c>
      <c r="M1263" t="s">
        <v>119</v>
      </c>
      <c r="N1263">
        <v>32312</v>
      </c>
      <c r="O1263" t="s">
        <v>68</v>
      </c>
      <c r="Q1263" t="s">
        <v>6730</v>
      </c>
      <c r="S1263" t="s">
        <v>80</v>
      </c>
      <c r="U1263" t="s">
        <v>108</v>
      </c>
      <c r="X1263" t="s">
        <v>1625</v>
      </c>
      <c r="Y1263" t="str">
        <f>"37-2012"</f>
        <v>37-2012</v>
      </c>
      <c r="Z1263" t="s">
        <v>268</v>
      </c>
      <c r="AA1263">
        <v>561720</v>
      </c>
      <c r="AB1263">
        <v>50</v>
      </c>
      <c r="AD1263" t="s">
        <v>77</v>
      </c>
      <c r="AE1263" t="s">
        <v>78</v>
      </c>
      <c r="AF1263">
        <v>36</v>
      </c>
      <c r="AG1263" s="3">
        <v>0.29166666666666669</v>
      </c>
      <c r="AH1263" s="3">
        <v>0.625</v>
      </c>
      <c r="AI1263" s="4">
        <v>11.02</v>
      </c>
      <c r="AL1263" t="s">
        <v>79</v>
      </c>
      <c r="AM1263" t="s">
        <v>80</v>
      </c>
      <c r="AO1263" t="s">
        <v>81</v>
      </c>
      <c r="AR1263" t="s">
        <v>80</v>
      </c>
      <c r="AT1263" t="s">
        <v>80</v>
      </c>
      <c r="AW1263" t="s">
        <v>80</v>
      </c>
      <c r="AY1263" t="s">
        <v>6731</v>
      </c>
      <c r="AZ1263" t="s">
        <v>1196</v>
      </c>
      <c r="BA1263" t="s">
        <v>119</v>
      </c>
      <c r="BB1263">
        <v>32405</v>
      </c>
      <c r="BC1263" t="s">
        <v>77</v>
      </c>
    </row>
    <row r="1264" spans="1:55" x14ac:dyDescent="0.25">
      <c r="A1264" t="s">
        <v>8244</v>
      </c>
      <c r="B1264" s="1">
        <v>43441</v>
      </c>
      <c r="C1264" t="s">
        <v>60</v>
      </c>
      <c r="D1264" s="2">
        <v>43413.750578703701</v>
      </c>
      <c r="E1264" t="s">
        <v>61</v>
      </c>
      <c r="F1264" s="1">
        <v>43497</v>
      </c>
      <c r="G1264" s="1">
        <v>43799</v>
      </c>
      <c r="H1264" t="s">
        <v>8245</v>
      </c>
      <c r="I1264" t="s">
        <v>8246</v>
      </c>
      <c r="J1264" t="s">
        <v>8247</v>
      </c>
      <c r="L1264" t="s">
        <v>319</v>
      </c>
      <c r="M1264" t="s">
        <v>261</v>
      </c>
      <c r="N1264">
        <v>85041</v>
      </c>
      <c r="O1264" t="s">
        <v>68</v>
      </c>
      <c r="Q1264" t="s">
        <v>8248</v>
      </c>
      <c r="S1264" t="s">
        <v>71</v>
      </c>
      <c r="T1264" t="s">
        <v>710</v>
      </c>
      <c r="U1264" t="s">
        <v>711</v>
      </c>
      <c r="V1264" t="s">
        <v>319</v>
      </c>
      <c r="W1264" t="s">
        <v>261</v>
      </c>
      <c r="X1264" t="s">
        <v>713</v>
      </c>
      <c r="Y1264" t="str">
        <f>"45-2092"</f>
        <v>45-2092</v>
      </c>
      <c r="Z1264" t="s">
        <v>714</v>
      </c>
      <c r="AA1264">
        <v>424930</v>
      </c>
      <c r="AB1264">
        <v>3</v>
      </c>
      <c r="AC1264">
        <v>3</v>
      </c>
      <c r="AD1264" t="s">
        <v>77</v>
      </c>
      <c r="AE1264" t="s">
        <v>96</v>
      </c>
      <c r="AF1264">
        <v>40</v>
      </c>
      <c r="AG1264" s="3">
        <v>0.25</v>
      </c>
      <c r="AH1264" s="3">
        <v>0.60416666666666663</v>
      </c>
      <c r="AI1264" s="4">
        <v>11.73</v>
      </c>
      <c r="AJ1264">
        <v>17.600000000000001</v>
      </c>
      <c r="AK1264">
        <v>17.600000000000001</v>
      </c>
      <c r="AL1264" t="s">
        <v>79</v>
      </c>
      <c r="AM1264" t="s">
        <v>80</v>
      </c>
      <c r="AO1264" t="s">
        <v>81</v>
      </c>
      <c r="AP1264" t="s">
        <v>69</v>
      </c>
      <c r="AQ1264" t="s">
        <v>69</v>
      </c>
      <c r="AR1264" t="s">
        <v>80</v>
      </c>
      <c r="AT1264" t="s">
        <v>80</v>
      </c>
      <c r="AW1264" t="s">
        <v>80</v>
      </c>
      <c r="AY1264" t="s">
        <v>319</v>
      </c>
      <c r="AZ1264" t="s">
        <v>269</v>
      </c>
      <c r="BA1264" t="s">
        <v>261</v>
      </c>
      <c r="BB1264">
        <v>85041</v>
      </c>
      <c r="BC1264" t="s">
        <v>83</v>
      </c>
    </row>
    <row r="1265" spans="1:55" x14ac:dyDescent="0.25">
      <c r="A1265" t="s">
        <v>1468</v>
      </c>
      <c r="B1265" s="1">
        <v>43455</v>
      </c>
      <c r="C1265" t="s">
        <v>60</v>
      </c>
      <c r="D1265" s="2">
        <v>43435.006203703706</v>
      </c>
      <c r="E1265" t="s">
        <v>85</v>
      </c>
      <c r="H1265" t="s">
        <v>1469</v>
      </c>
      <c r="J1265" t="s">
        <v>1470</v>
      </c>
      <c r="L1265" t="s">
        <v>216</v>
      </c>
      <c r="M1265" t="s">
        <v>90</v>
      </c>
      <c r="N1265">
        <v>75229</v>
      </c>
      <c r="O1265" t="s">
        <v>68</v>
      </c>
      <c r="Q1265" t="s">
        <v>1471</v>
      </c>
      <c r="S1265" t="s">
        <v>71</v>
      </c>
      <c r="T1265" t="s">
        <v>1063</v>
      </c>
      <c r="U1265" t="s">
        <v>1064</v>
      </c>
      <c r="V1265" t="s">
        <v>1065</v>
      </c>
      <c r="W1265" t="s">
        <v>90</v>
      </c>
      <c r="X1265" t="s">
        <v>830</v>
      </c>
      <c r="Y1265" t="str">
        <f>"37-3011"</f>
        <v>37-3011</v>
      </c>
      <c r="Z1265" t="s">
        <v>454</v>
      </c>
      <c r="AA1265">
        <v>561730</v>
      </c>
      <c r="AB1265">
        <v>27</v>
      </c>
      <c r="AD1265" t="s">
        <v>77</v>
      </c>
      <c r="AE1265" t="s">
        <v>96</v>
      </c>
      <c r="AF1265">
        <v>35</v>
      </c>
      <c r="AG1265" s="3">
        <v>0.29166666666666669</v>
      </c>
      <c r="AH1265" s="3">
        <v>0.625</v>
      </c>
      <c r="AI1265" s="4">
        <v>13.94</v>
      </c>
      <c r="AJ1265">
        <v>20.91</v>
      </c>
      <c r="AL1265" t="s">
        <v>79</v>
      </c>
      <c r="AM1265" t="s">
        <v>80</v>
      </c>
      <c r="AO1265" t="s">
        <v>81</v>
      </c>
      <c r="AR1265" t="s">
        <v>80</v>
      </c>
      <c r="AT1265" t="s">
        <v>80</v>
      </c>
      <c r="AW1265" t="s">
        <v>80</v>
      </c>
      <c r="AY1265" t="s">
        <v>216</v>
      </c>
      <c r="AZ1265" t="s">
        <v>216</v>
      </c>
      <c r="BA1265" t="s">
        <v>90</v>
      </c>
      <c r="BB1265">
        <v>75229</v>
      </c>
      <c r="BC1265" t="s">
        <v>77</v>
      </c>
    </row>
    <row r="1266" spans="1:55" x14ac:dyDescent="0.25">
      <c r="A1266" t="s">
        <v>8173</v>
      </c>
      <c r="B1266" s="1">
        <v>43445</v>
      </c>
      <c r="C1266" t="s">
        <v>60</v>
      </c>
      <c r="D1266" s="2">
        <v>43414.521331018521</v>
      </c>
      <c r="E1266" t="s">
        <v>61</v>
      </c>
      <c r="F1266" s="1">
        <v>43504</v>
      </c>
      <c r="G1266" s="1">
        <v>43763</v>
      </c>
      <c r="H1266" t="s">
        <v>8174</v>
      </c>
      <c r="I1266" t="s">
        <v>69</v>
      </c>
      <c r="J1266" t="s">
        <v>8175</v>
      </c>
      <c r="K1266" t="s">
        <v>8176</v>
      </c>
      <c r="L1266" t="s">
        <v>8177</v>
      </c>
      <c r="M1266" t="s">
        <v>354</v>
      </c>
      <c r="N1266">
        <v>73082</v>
      </c>
      <c r="O1266" t="s">
        <v>68</v>
      </c>
      <c r="P1266" t="s">
        <v>69</v>
      </c>
      <c r="Q1266" t="s">
        <v>8178</v>
      </c>
      <c r="S1266" t="s">
        <v>71</v>
      </c>
      <c r="T1266" t="s">
        <v>207</v>
      </c>
      <c r="U1266" t="s">
        <v>208</v>
      </c>
      <c r="V1266" t="s">
        <v>209</v>
      </c>
      <c r="W1266" t="s">
        <v>90</v>
      </c>
      <c r="X1266" t="s">
        <v>166</v>
      </c>
      <c r="Y1266" t="str">
        <f>"39-3091"</f>
        <v>39-3091</v>
      </c>
      <c r="Z1266" t="s">
        <v>166</v>
      </c>
      <c r="AA1266">
        <v>711190</v>
      </c>
      <c r="AB1266">
        <v>18</v>
      </c>
      <c r="AC1266">
        <v>18</v>
      </c>
      <c r="AD1266" t="s">
        <v>77</v>
      </c>
      <c r="AE1266" t="s">
        <v>78</v>
      </c>
      <c r="AF1266">
        <v>40</v>
      </c>
      <c r="AG1266" s="3">
        <v>0.54166666666666663</v>
      </c>
      <c r="AH1266" s="3">
        <v>0.91666666666666663</v>
      </c>
      <c r="AI1266" s="4">
        <v>341.6</v>
      </c>
      <c r="AJ1266">
        <v>0</v>
      </c>
      <c r="AK1266">
        <v>0</v>
      </c>
      <c r="AL1266" t="s">
        <v>79</v>
      </c>
      <c r="AM1266" t="s">
        <v>80</v>
      </c>
      <c r="AO1266" t="s">
        <v>81</v>
      </c>
      <c r="AR1266" t="s">
        <v>80</v>
      </c>
      <c r="AT1266" t="s">
        <v>80</v>
      </c>
      <c r="AW1266" t="s">
        <v>80</v>
      </c>
      <c r="AY1266" t="s">
        <v>8179</v>
      </c>
      <c r="AZ1266" t="s">
        <v>6796</v>
      </c>
      <c r="BA1266" t="s">
        <v>354</v>
      </c>
      <c r="BB1266">
        <v>73082</v>
      </c>
      <c r="BC1266" t="s">
        <v>77</v>
      </c>
    </row>
    <row r="1267" spans="1:55" x14ac:dyDescent="0.25">
      <c r="A1267" t="s">
        <v>2141</v>
      </c>
      <c r="B1267" s="1">
        <v>43451</v>
      </c>
      <c r="C1267" t="s">
        <v>60</v>
      </c>
      <c r="D1267" s="2">
        <v>43421.366377314815</v>
      </c>
      <c r="E1267" t="s">
        <v>85</v>
      </c>
      <c r="H1267" t="s">
        <v>2142</v>
      </c>
      <c r="I1267" t="s">
        <v>69</v>
      </c>
      <c r="J1267" t="s">
        <v>2143</v>
      </c>
      <c r="K1267" t="s">
        <v>69</v>
      </c>
      <c r="L1267" t="s">
        <v>2144</v>
      </c>
      <c r="M1267" t="s">
        <v>479</v>
      </c>
      <c r="N1267">
        <v>44320</v>
      </c>
      <c r="O1267" t="s">
        <v>68</v>
      </c>
      <c r="Q1267" t="s">
        <v>2145</v>
      </c>
      <c r="S1267" t="s">
        <v>71</v>
      </c>
      <c r="T1267" t="s">
        <v>2146</v>
      </c>
      <c r="U1267" t="s">
        <v>2147</v>
      </c>
      <c r="V1267" t="s">
        <v>2148</v>
      </c>
      <c r="W1267" t="s">
        <v>1055</v>
      </c>
      <c r="X1267" t="s">
        <v>881</v>
      </c>
      <c r="Y1267" t="str">
        <f>"37-3011"</f>
        <v>37-3011</v>
      </c>
      <c r="Z1267" t="s">
        <v>454</v>
      </c>
      <c r="AA1267">
        <v>561730</v>
      </c>
      <c r="AB1267">
        <v>6</v>
      </c>
      <c r="AD1267" t="s">
        <v>77</v>
      </c>
      <c r="AE1267" t="s">
        <v>78</v>
      </c>
      <c r="AF1267">
        <v>40</v>
      </c>
      <c r="AG1267" s="3">
        <v>0.29166666666666669</v>
      </c>
      <c r="AH1267" s="3">
        <v>0.66666666666666663</v>
      </c>
      <c r="AI1267" s="4">
        <v>13.7</v>
      </c>
      <c r="AL1267" t="s">
        <v>79</v>
      </c>
      <c r="AM1267" t="s">
        <v>80</v>
      </c>
      <c r="AO1267" t="s">
        <v>81</v>
      </c>
      <c r="AP1267" t="s">
        <v>69</v>
      </c>
      <c r="AQ1267" t="s">
        <v>69</v>
      </c>
      <c r="AR1267" t="s">
        <v>80</v>
      </c>
      <c r="AT1267" t="s">
        <v>80</v>
      </c>
      <c r="AW1267" t="s">
        <v>71</v>
      </c>
      <c r="AX1267">
        <v>3</v>
      </c>
      <c r="AY1267" t="s">
        <v>2144</v>
      </c>
      <c r="AZ1267" t="s">
        <v>851</v>
      </c>
      <c r="BA1267" t="s">
        <v>479</v>
      </c>
      <c r="BB1267">
        <v>44320</v>
      </c>
      <c r="BC1267" t="s">
        <v>77</v>
      </c>
    </row>
    <row r="1268" spans="1:55" x14ac:dyDescent="0.25">
      <c r="A1268" t="s">
        <v>2515</v>
      </c>
      <c r="B1268" s="1">
        <v>43438</v>
      </c>
      <c r="C1268" t="s">
        <v>60</v>
      </c>
      <c r="D1268" s="2">
        <v>43413.737858796296</v>
      </c>
      <c r="E1268" t="s">
        <v>61</v>
      </c>
      <c r="F1268" s="1">
        <v>43497</v>
      </c>
      <c r="G1268" s="1">
        <v>43799</v>
      </c>
      <c r="H1268" t="s">
        <v>2516</v>
      </c>
      <c r="I1268" t="s">
        <v>69</v>
      </c>
      <c r="J1268" t="s">
        <v>2517</v>
      </c>
      <c r="L1268" t="s">
        <v>2518</v>
      </c>
      <c r="M1268" t="s">
        <v>261</v>
      </c>
      <c r="N1268">
        <v>86315</v>
      </c>
      <c r="O1268" t="s">
        <v>68</v>
      </c>
      <c r="Q1268" t="s">
        <v>2519</v>
      </c>
      <c r="S1268" t="s">
        <v>71</v>
      </c>
      <c r="T1268" t="s">
        <v>2520</v>
      </c>
      <c r="U1268" t="s">
        <v>711</v>
      </c>
      <c r="V1268" t="s">
        <v>319</v>
      </c>
      <c r="W1268" t="s">
        <v>261</v>
      </c>
      <c r="X1268" t="s">
        <v>713</v>
      </c>
      <c r="Y1268" t="str">
        <f>"45-2092"</f>
        <v>45-2092</v>
      </c>
      <c r="Z1268" t="s">
        <v>714</v>
      </c>
      <c r="AA1268">
        <v>424930</v>
      </c>
      <c r="AB1268">
        <v>8</v>
      </c>
      <c r="AC1268">
        <v>8</v>
      </c>
      <c r="AD1268" t="s">
        <v>77</v>
      </c>
      <c r="AE1268" t="s">
        <v>96</v>
      </c>
      <c r="AF1268">
        <v>40</v>
      </c>
      <c r="AG1268" s="3">
        <v>0.33333333333333331</v>
      </c>
      <c r="AH1268" s="3">
        <v>0.6875</v>
      </c>
      <c r="AI1268" s="4">
        <v>11.23</v>
      </c>
      <c r="AJ1268">
        <v>16.850000000000001</v>
      </c>
      <c r="AK1268">
        <v>16.850000000000001</v>
      </c>
      <c r="AL1268" t="s">
        <v>79</v>
      </c>
      <c r="AM1268" t="s">
        <v>80</v>
      </c>
      <c r="AO1268" t="s">
        <v>81</v>
      </c>
      <c r="AP1268" t="s">
        <v>69</v>
      </c>
      <c r="AQ1268" t="s">
        <v>69</v>
      </c>
      <c r="AR1268" t="s">
        <v>80</v>
      </c>
      <c r="AT1268" t="s">
        <v>80</v>
      </c>
      <c r="AW1268" t="s">
        <v>80</v>
      </c>
      <c r="AY1268" t="s">
        <v>2518</v>
      </c>
      <c r="AZ1268" t="s">
        <v>2521</v>
      </c>
      <c r="BA1268" t="s">
        <v>261</v>
      </c>
      <c r="BB1268">
        <v>86315</v>
      </c>
      <c r="BC1268" t="s">
        <v>77</v>
      </c>
    </row>
    <row r="1269" spans="1:55" x14ac:dyDescent="0.25">
      <c r="A1269" t="s">
        <v>6527</v>
      </c>
      <c r="B1269" s="1">
        <v>43455</v>
      </c>
      <c r="C1269" t="s">
        <v>60</v>
      </c>
      <c r="D1269" s="2">
        <v>43435.007511574076</v>
      </c>
      <c r="E1269" t="s">
        <v>85</v>
      </c>
      <c r="H1269" t="s">
        <v>6528</v>
      </c>
      <c r="J1269" t="s">
        <v>6529</v>
      </c>
      <c r="L1269" t="s">
        <v>6530</v>
      </c>
      <c r="M1269" t="s">
        <v>354</v>
      </c>
      <c r="N1269">
        <v>74727</v>
      </c>
      <c r="O1269" t="s">
        <v>68</v>
      </c>
      <c r="Q1269" t="s">
        <v>6531</v>
      </c>
      <c r="S1269" t="s">
        <v>71</v>
      </c>
      <c r="T1269" t="s">
        <v>1063</v>
      </c>
      <c r="U1269" t="s">
        <v>1064</v>
      </c>
      <c r="V1269" t="s">
        <v>1065</v>
      </c>
      <c r="W1269" t="s">
        <v>90</v>
      </c>
      <c r="X1269" t="s">
        <v>6532</v>
      </c>
      <c r="Y1269" t="str">
        <f>"47-2061"</f>
        <v>47-2061</v>
      </c>
      <c r="Z1269" t="s">
        <v>92</v>
      </c>
      <c r="AA1269">
        <v>236115</v>
      </c>
      <c r="AB1269">
        <v>18</v>
      </c>
      <c r="AD1269" t="s">
        <v>77</v>
      </c>
      <c r="AE1269" t="s">
        <v>96</v>
      </c>
      <c r="AF1269">
        <v>40</v>
      </c>
      <c r="AG1269" s="3">
        <v>0.33333333333333331</v>
      </c>
      <c r="AH1269" s="3">
        <v>0.70833333333333337</v>
      </c>
      <c r="AI1269" s="4">
        <v>14.52</v>
      </c>
      <c r="AJ1269">
        <v>21.78</v>
      </c>
      <c r="AL1269" t="s">
        <v>79</v>
      </c>
      <c r="AM1269" t="s">
        <v>80</v>
      </c>
      <c r="AO1269" t="s">
        <v>81</v>
      </c>
      <c r="AR1269" t="s">
        <v>80</v>
      </c>
      <c r="AT1269" t="s">
        <v>80</v>
      </c>
      <c r="AW1269" t="s">
        <v>80</v>
      </c>
      <c r="AY1269" t="s">
        <v>6530</v>
      </c>
      <c r="AZ1269" t="s">
        <v>3573</v>
      </c>
      <c r="BA1269" t="s">
        <v>354</v>
      </c>
      <c r="BB1269">
        <v>74727</v>
      </c>
      <c r="BC1269" t="s">
        <v>77</v>
      </c>
    </row>
    <row r="1270" spans="1:55" x14ac:dyDescent="0.25">
      <c r="A1270" t="s">
        <v>5701</v>
      </c>
      <c r="B1270" s="1">
        <v>43445</v>
      </c>
      <c r="C1270" t="s">
        <v>60</v>
      </c>
      <c r="D1270" s="2">
        <v>43413.577372685184</v>
      </c>
      <c r="E1270" t="s">
        <v>85</v>
      </c>
      <c r="H1270" t="s">
        <v>5702</v>
      </c>
      <c r="J1270" t="s">
        <v>5703</v>
      </c>
      <c r="L1270" t="s">
        <v>3725</v>
      </c>
      <c r="M1270" t="s">
        <v>90</v>
      </c>
      <c r="N1270">
        <v>78640</v>
      </c>
      <c r="O1270" t="s">
        <v>68</v>
      </c>
      <c r="Q1270" t="s">
        <v>5704</v>
      </c>
      <c r="S1270" t="s">
        <v>71</v>
      </c>
      <c r="T1270" t="s">
        <v>1251</v>
      </c>
      <c r="U1270" t="s">
        <v>817</v>
      </c>
      <c r="V1270" t="s">
        <v>640</v>
      </c>
      <c r="W1270" t="s">
        <v>90</v>
      </c>
      <c r="X1270" t="s">
        <v>95</v>
      </c>
      <c r="Y1270" t="str">
        <f>"47-2061"</f>
        <v>47-2061</v>
      </c>
      <c r="Z1270" t="s">
        <v>92</v>
      </c>
      <c r="AA1270">
        <v>237110</v>
      </c>
      <c r="AB1270">
        <v>12</v>
      </c>
      <c r="AD1270" t="s">
        <v>77</v>
      </c>
      <c r="AE1270" t="s">
        <v>96</v>
      </c>
      <c r="AF1270">
        <v>40</v>
      </c>
      <c r="AG1270" s="3">
        <v>0.33333333333333331</v>
      </c>
      <c r="AH1270" s="3">
        <v>0.70833333333333337</v>
      </c>
      <c r="AI1270" s="4">
        <v>15.07</v>
      </c>
      <c r="AJ1270">
        <v>22.61</v>
      </c>
      <c r="AL1270" t="s">
        <v>79</v>
      </c>
      <c r="AM1270" t="s">
        <v>80</v>
      </c>
      <c r="AO1270" t="s">
        <v>81</v>
      </c>
      <c r="AR1270" t="s">
        <v>80</v>
      </c>
      <c r="AT1270" t="s">
        <v>80</v>
      </c>
      <c r="AW1270" t="s">
        <v>80</v>
      </c>
      <c r="AY1270" t="s">
        <v>3725</v>
      </c>
      <c r="AZ1270" t="s">
        <v>892</v>
      </c>
      <c r="BA1270" t="s">
        <v>90</v>
      </c>
      <c r="BB1270">
        <v>78640</v>
      </c>
      <c r="BC1270" t="s">
        <v>77</v>
      </c>
    </row>
    <row r="1271" spans="1:55" x14ac:dyDescent="0.25">
      <c r="A1271" t="s">
        <v>3641</v>
      </c>
      <c r="B1271" s="1">
        <v>43440</v>
      </c>
      <c r="C1271" t="s">
        <v>60</v>
      </c>
      <c r="D1271" s="2">
        <v>43421.000011574077</v>
      </c>
      <c r="E1271" t="s">
        <v>757</v>
      </c>
      <c r="F1271" s="1">
        <v>43511</v>
      </c>
      <c r="G1271" s="1">
        <v>43814</v>
      </c>
      <c r="H1271" t="s">
        <v>3642</v>
      </c>
      <c r="J1271" t="s">
        <v>3643</v>
      </c>
      <c r="L1271" t="s">
        <v>3644</v>
      </c>
      <c r="M1271" t="s">
        <v>336</v>
      </c>
      <c r="N1271">
        <v>10523</v>
      </c>
      <c r="O1271" t="s">
        <v>68</v>
      </c>
      <c r="Q1271" t="s">
        <v>3645</v>
      </c>
      <c r="S1271" t="s">
        <v>71</v>
      </c>
      <c r="T1271" t="s">
        <v>250</v>
      </c>
      <c r="U1271" t="s">
        <v>1467</v>
      </c>
      <c r="V1271" t="s">
        <v>252</v>
      </c>
      <c r="W1271" t="s">
        <v>253</v>
      </c>
      <c r="X1271" t="s">
        <v>3646</v>
      </c>
      <c r="Y1271" t="str">
        <f>"37-3011"</f>
        <v>37-3011</v>
      </c>
      <c r="Z1271" t="s">
        <v>454</v>
      </c>
      <c r="AA1271">
        <v>221310</v>
      </c>
      <c r="AB1271">
        <v>30</v>
      </c>
      <c r="AC1271">
        <v>30</v>
      </c>
      <c r="AD1271" t="s">
        <v>77</v>
      </c>
      <c r="AE1271" t="s">
        <v>96</v>
      </c>
      <c r="AF1271">
        <v>40</v>
      </c>
      <c r="AG1271" s="3">
        <v>0.29166666666666669</v>
      </c>
      <c r="AH1271" s="3">
        <v>0.72916666666666663</v>
      </c>
      <c r="AI1271" s="4">
        <v>17.46</v>
      </c>
      <c r="AJ1271">
        <v>26.19</v>
      </c>
      <c r="AK1271">
        <v>27.75</v>
      </c>
      <c r="AL1271" t="s">
        <v>79</v>
      </c>
      <c r="AM1271" t="s">
        <v>80</v>
      </c>
      <c r="AO1271" t="s">
        <v>81</v>
      </c>
      <c r="AR1271" t="s">
        <v>80</v>
      </c>
      <c r="AT1271" t="s">
        <v>80</v>
      </c>
      <c r="AW1271" t="s">
        <v>80</v>
      </c>
      <c r="AY1271" t="s">
        <v>3647</v>
      </c>
      <c r="AZ1271" t="s">
        <v>3648</v>
      </c>
      <c r="BA1271" t="s">
        <v>266</v>
      </c>
      <c r="BB1271">
        <v>2451</v>
      </c>
      <c r="BC1271" t="s">
        <v>77</v>
      </c>
    </row>
    <row r="1272" spans="1:55" x14ac:dyDescent="0.25">
      <c r="A1272" t="s">
        <v>4587</v>
      </c>
      <c r="B1272" s="1">
        <v>43445</v>
      </c>
      <c r="C1272" t="s">
        <v>60</v>
      </c>
      <c r="D1272" s="2">
        <v>43413.489305555559</v>
      </c>
      <c r="E1272" t="s">
        <v>61</v>
      </c>
      <c r="F1272" s="1">
        <v>43503</v>
      </c>
      <c r="G1272" s="1">
        <v>43787</v>
      </c>
      <c r="H1272" t="s">
        <v>4588</v>
      </c>
      <c r="I1272" t="s">
        <v>69</v>
      </c>
      <c r="J1272" t="s">
        <v>4589</v>
      </c>
      <c r="K1272" t="s">
        <v>4590</v>
      </c>
      <c r="L1272" t="s">
        <v>1541</v>
      </c>
      <c r="M1272" t="s">
        <v>119</v>
      </c>
      <c r="N1272" t="s">
        <v>4591</v>
      </c>
      <c r="O1272" t="s">
        <v>68</v>
      </c>
      <c r="P1272" t="s">
        <v>69</v>
      </c>
      <c r="Q1272" t="s">
        <v>4592</v>
      </c>
      <c r="S1272" t="s">
        <v>71</v>
      </c>
      <c r="T1272" t="s">
        <v>207</v>
      </c>
      <c r="U1272" t="s">
        <v>208</v>
      </c>
      <c r="V1272" t="s">
        <v>209</v>
      </c>
      <c r="W1272" t="s">
        <v>90</v>
      </c>
      <c r="X1272" t="s">
        <v>307</v>
      </c>
      <c r="Y1272" t="str">
        <f>"35-3022"</f>
        <v>35-3022</v>
      </c>
      <c r="Z1272" t="s">
        <v>307</v>
      </c>
      <c r="AA1272">
        <v>713990</v>
      </c>
      <c r="AB1272">
        <v>28</v>
      </c>
      <c r="AC1272">
        <v>28</v>
      </c>
      <c r="AD1272" t="s">
        <v>77</v>
      </c>
      <c r="AE1272" t="s">
        <v>78</v>
      </c>
      <c r="AF1272">
        <v>40</v>
      </c>
      <c r="AG1272" s="3">
        <v>0.54166666666666663</v>
      </c>
      <c r="AH1272" s="3">
        <v>0.91666666666666663</v>
      </c>
      <c r="AI1272" s="4">
        <v>332.8</v>
      </c>
      <c r="AJ1272">
        <v>0</v>
      </c>
      <c r="AK1272">
        <v>0</v>
      </c>
      <c r="AL1272" t="s">
        <v>79</v>
      </c>
      <c r="AM1272" t="s">
        <v>80</v>
      </c>
      <c r="AO1272" t="s">
        <v>81</v>
      </c>
      <c r="AR1272" t="s">
        <v>80</v>
      </c>
      <c r="AT1272" t="s">
        <v>80</v>
      </c>
      <c r="AW1272" t="s">
        <v>80</v>
      </c>
      <c r="AY1272" t="s">
        <v>3992</v>
      </c>
      <c r="AZ1272" t="s">
        <v>168</v>
      </c>
      <c r="BA1272" t="s">
        <v>119</v>
      </c>
      <c r="BB1272">
        <v>33610</v>
      </c>
      <c r="BC1272" t="s">
        <v>77</v>
      </c>
    </row>
    <row r="1273" spans="1:55" x14ac:dyDescent="0.25">
      <c r="A1273" t="s">
        <v>2323</v>
      </c>
      <c r="B1273" s="1">
        <v>43448</v>
      </c>
      <c r="C1273" t="s">
        <v>60</v>
      </c>
      <c r="D1273" s="2">
        <v>43444.704722222225</v>
      </c>
      <c r="E1273" t="s">
        <v>350</v>
      </c>
      <c r="H1273" t="s">
        <v>2324</v>
      </c>
      <c r="J1273" t="s">
        <v>2325</v>
      </c>
      <c r="L1273" t="s">
        <v>2326</v>
      </c>
      <c r="M1273" t="s">
        <v>90</v>
      </c>
      <c r="N1273">
        <v>77459</v>
      </c>
      <c r="O1273" t="s">
        <v>68</v>
      </c>
      <c r="Q1273" t="s">
        <v>2327</v>
      </c>
      <c r="S1273" t="s">
        <v>80</v>
      </c>
      <c r="U1273" t="s">
        <v>108</v>
      </c>
      <c r="X1273" t="s">
        <v>2328</v>
      </c>
      <c r="Y1273" t="str">
        <f>"35-3021"</f>
        <v>35-3021</v>
      </c>
      <c r="Z1273" t="s">
        <v>515</v>
      </c>
      <c r="AA1273">
        <v>31181</v>
      </c>
      <c r="AB1273">
        <v>3</v>
      </c>
      <c r="AD1273" t="s">
        <v>77</v>
      </c>
      <c r="AE1273" t="s">
        <v>199</v>
      </c>
      <c r="AF1273">
        <v>40</v>
      </c>
      <c r="AG1273" s="3">
        <v>0.375</v>
      </c>
      <c r="AH1273" s="3">
        <v>0.58333333333333337</v>
      </c>
      <c r="AI1273" s="5">
        <v>9</v>
      </c>
      <c r="AM1273" t="s">
        <v>80</v>
      </c>
      <c r="AO1273" t="s">
        <v>81</v>
      </c>
      <c r="AR1273" t="s">
        <v>80</v>
      </c>
      <c r="AT1273" t="s">
        <v>71</v>
      </c>
      <c r="AU1273">
        <v>1</v>
      </c>
      <c r="AV1273" t="s">
        <v>2329</v>
      </c>
      <c r="AW1273" t="s">
        <v>80</v>
      </c>
      <c r="AY1273" t="s">
        <v>2330</v>
      </c>
      <c r="AZ1273" t="s">
        <v>2331</v>
      </c>
      <c r="BA1273" t="s">
        <v>90</v>
      </c>
      <c r="BB1273">
        <v>77459</v>
      </c>
      <c r="BC1273" t="s">
        <v>83</v>
      </c>
    </row>
    <row r="1274" spans="1:55" x14ac:dyDescent="0.25">
      <c r="A1274" t="s">
        <v>8156</v>
      </c>
      <c r="B1274" s="1">
        <v>43445</v>
      </c>
      <c r="C1274" t="s">
        <v>60</v>
      </c>
      <c r="D1274" s="2">
        <v>43414.924687500003</v>
      </c>
      <c r="E1274" t="s">
        <v>61</v>
      </c>
      <c r="F1274" s="1">
        <v>43504</v>
      </c>
      <c r="G1274" s="1">
        <v>43779</v>
      </c>
      <c r="H1274" t="s">
        <v>8157</v>
      </c>
      <c r="I1274" t="s">
        <v>69</v>
      </c>
      <c r="J1274" t="s">
        <v>8158</v>
      </c>
      <c r="K1274" t="s">
        <v>69</v>
      </c>
      <c r="L1274" t="s">
        <v>8159</v>
      </c>
      <c r="M1274" t="s">
        <v>303</v>
      </c>
      <c r="N1274" t="s">
        <v>8160</v>
      </c>
      <c r="O1274" t="s">
        <v>68</v>
      </c>
      <c r="P1274" t="s">
        <v>69</v>
      </c>
      <c r="Q1274" t="s">
        <v>8161</v>
      </c>
      <c r="S1274" t="s">
        <v>71</v>
      </c>
      <c r="T1274" t="s">
        <v>207</v>
      </c>
      <c r="U1274" t="s">
        <v>208</v>
      </c>
      <c r="V1274" t="s">
        <v>209</v>
      </c>
      <c r="W1274" t="s">
        <v>90</v>
      </c>
      <c r="X1274" t="s">
        <v>306</v>
      </c>
      <c r="Y1274" t="str">
        <f>"35-3022"</f>
        <v>35-3022</v>
      </c>
      <c r="Z1274" t="s">
        <v>307</v>
      </c>
      <c r="AA1274">
        <v>713990</v>
      </c>
      <c r="AB1274">
        <v>10</v>
      </c>
      <c r="AC1274">
        <v>10</v>
      </c>
      <c r="AD1274" t="s">
        <v>77</v>
      </c>
      <c r="AE1274" t="s">
        <v>78</v>
      </c>
      <c r="AF1274">
        <v>40</v>
      </c>
      <c r="AG1274" s="3">
        <v>0.54166666666666663</v>
      </c>
      <c r="AH1274" s="3">
        <v>0.91666666666666663</v>
      </c>
      <c r="AI1274" s="4">
        <v>11.96</v>
      </c>
      <c r="AL1274" t="s">
        <v>79</v>
      </c>
      <c r="AM1274" t="s">
        <v>80</v>
      </c>
      <c r="AO1274" t="s">
        <v>81</v>
      </c>
      <c r="AR1274" t="s">
        <v>80</v>
      </c>
      <c r="AT1274" t="s">
        <v>80</v>
      </c>
      <c r="AW1274" t="s">
        <v>80</v>
      </c>
      <c r="AY1274" t="s">
        <v>8162</v>
      </c>
      <c r="AZ1274" t="s">
        <v>8163</v>
      </c>
      <c r="BA1274" t="s">
        <v>303</v>
      </c>
      <c r="BB1274">
        <v>93307</v>
      </c>
      <c r="BC1274" t="s">
        <v>77</v>
      </c>
    </row>
    <row r="1275" spans="1:55" x14ac:dyDescent="0.25">
      <c r="A1275" t="s">
        <v>1479</v>
      </c>
      <c r="B1275" s="1">
        <v>43454</v>
      </c>
      <c r="C1275" t="s">
        <v>60</v>
      </c>
      <c r="D1275" s="2">
        <v>43416.084594907406</v>
      </c>
      <c r="E1275" t="s">
        <v>115</v>
      </c>
      <c r="H1275" t="s">
        <v>1480</v>
      </c>
      <c r="J1275" t="s">
        <v>1481</v>
      </c>
      <c r="L1275" t="s">
        <v>1482</v>
      </c>
      <c r="M1275" t="s">
        <v>152</v>
      </c>
      <c r="N1275">
        <v>21076</v>
      </c>
      <c r="O1275" t="s">
        <v>68</v>
      </c>
      <c r="Q1275" t="s">
        <v>1483</v>
      </c>
      <c r="R1275">
        <v>104</v>
      </c>
      <c r="S1275" t="s">
        <v>80</v>
      </c>
      <c r="U1275" t="s">
        <v>108</v>
      </c>
      <c r="X1275" t="s">
        <v>481</v>
      </c>
      <c r="Y1275" t="str">
        <f>"37-2011"</f>
        <v>37-2011</v>
      </c>
      <c r="Z1275" t="s">
        <v>1297</v>
      </c>
      <c r="AA1275">
        <v>561790</v>
      </c>
      <c r="AB1275">
        <v>4</v>
      </c>
      <c r="AD1275" t="s">
        <v>77</v>
      </c>
      <c r="AE1275" t="s">
        <v>78</v>
      </c>
      <c r="AF1275">
        <v>40</v>
      </c>
      <c r="AG1275" s="3">
        <v>0.33333333333333331</v>
      </c>
      <c r="AH1275" s="3">
        <v>0.625</v>
      </c>
      <c r="AI1275" s="4">
        <v>16.77</v>
      </c>
      <c r="AL1275" t="s">
        <v>79</v>
      </c>
      <c r="AM1275" t="s">
        <v>71</v>
      </c>
      <c r="AN1275">
        <v>10</v>
      </c>
      <c r="AO1275" t="s">
        <v>81</v>
      </c>
      <c r="AR1275" t="s">
        <v>80</v>
      </c>
      <c r="AT1275" t="s">
        <v>80</v>
      </c>
      <c r="AW1275" t="s">
        <v>80</v>
      </c>
      <c r="AY1275" t="s">
        <v>1484</v>
      </c>
      <c r="AZ1275" t="s">
        <v>1485</v>
      </c>
      <c r="BA1275" t="s">
        <v>180</v>
      </c>
      <c r="BB1275">
        <v>19403</v>
      </c>
      <c r="BC1275" t="s">
        <v>77</v>
      </c>
    </row>
    <row r="1276" spans="1:55" x14ac:dyDescent="0.25">
      <c r="A1276" t="s">
        <v>3890</v>
      </c>
      <c r="B1276" s="1">
        <v>43454</v>
      </c>
      <c r="C1276" t="s">
        <v>60</v>
      </c>
      <c r="D1276" s="2">
        <v>43416.037939814814</v>
      </c>
      <c r="E1276" t="s">
        <v>115</v>
      </c>
      <c r="H1276" t="s">
        <v>1480</v>
      </c>
      <c r="J1276" t="s">
        <v>1481</v>
      </c>
      <c r="L1276" t="s">
        <v>1482</v>
      </c>
      <c r="M1276" t="s">
        <v>152</v>
      </c>
      <c r="N1276">
        <v>21076</v>
      </c>
      <c r="O1276" t="s">
        <v>68</v>
      </c>
      <c r="Q1276" t="s">
        <v>1483</v>
      </c>
      <c r="R1276">
        <v>104</v>
      </c>
      <c r="S1276" t="s">
        <v>80</v>
      </c>
      <c r="U1276" t="s">
        <v>108</v>
      </c>
      <c r="X1276" t="s">
        <v>481</v>
      </c>
      <c r="Y1276" t="str">
        <f>"49-9098"</f>
        <v>49-9098</v>
      </c>
      <c r="Z1276" t="s">
        <v>482</v>
      </c>
      <c r="AA1276">
        <v>561790</v>
      </c>
      <c r="AB1276">
        <v>4</v>
      </c>
      <c r="AD1276" t="s">
        <v>77</v>
      </c>
      <c r="AE1276" t="s">
        <v>78</v>
      </c>
      <c r="AF1276">
        <v>40</v>
      </c>
      <c r="AG1276" s="3">
        <v>0.33333333333333331</v>
      </c>
      <c r="AH1276" s="3">
        <v>0.625</v>
      </c>
      <c r="AI1276" s="4">
        <v>16.91</v>
      </c>
      <c r="AL1276" t="s">
        <v>79</v>
      </c>
      <c r="AM1276" t="s">
        <v>71</v>
      </c>
      <c r="AN1276">
        <v>10</v>
      </c>
      <c r="AO1276" t="s">
        <v>81</v>
      </c>
      <c r="AR1276" t="s">
        <v>80</v>
      </c>
      <c r="AT1276" t="s">
        <v>80</v>
      </c>
      <c r="AW1276" t="s">
        <v>80</v>
      </c>
      <c r="AY1276" t="s">
        <v>1513</v>
      </c>
      <c r="AZ1276" t="s">
        <v>1514</v>
      </c>
      <c r="BA1276" t="s">
        <v>152</v>
      </c>
      <c r="BB1276">
        <v>21076</v>
      </c>
      <c r="BC1276" t="s">
        <v>77</v>
      </c>
    </row>
    <row r="1277" spans="1:55" x14ac:dyDescent="0.25">
      <c r="A1277" t="s">
        <v>8458</v>
      </c>
      <c r="B1277" s="1">
        <v>43454</v>
      </c>
      <c r="C1277" t="s">
        <v>60</v>
      </c>
      <c r="D1277" s="2">
        <v>43431.4372337963</v>
      </c>
      <c r="E1277" t="s">
        <v>61</v>
      </c>
      <c r="F1277" s="1">
        <v>43521</v>
      </c>
      <c r="G1277" s="1">
        <v>43813</v>
      </c>
      <c r="H1277" t="s">
        <v>8459</v>
      </c>
      <c r="J1277" t="s">
        <v>8460</v>
      </c>
      <c r="L1277" t="s">
        <v>8461</v>
      </c>
      <c r="M1277" t="s">
        <v>1401</v>
      </c>
      <c r="N1277">
        <v>39232</v>
      </c>
      <c r="O1277" t="s">
        <v>68</v>
      </c>
      <c r="Q1277" t="s">
        <v>8462</v>
      </c>
      <c r="S1277" t="s">
        <v>71</v>
      </c>
      <c r="T1277" t="s">
        <v>801</v>
      </c>
      <c r="U1277" t="s">
        <v>2416</v>
      </c>
      <c r="V1277" t="s">
        <v>803</v>
      </c>
      <c r="W1277" t="s">
        <v>753</v>
      </c>
      <c r="X1277" t="s">
        <v>754</v>
      </c>
      <c r="Y1277" t="str">
        <f>"37-3011"</f>
        <v>37-3011</v>
      </c>
      <c r="Z1277" t="s">
        <v>454</v>
      </c>
      <c r="AA1277">
        <v>561730</v>
      </c>
      <c r="AB1277">
        <v>14</v>
      </c>
      <c r="AC1277">
        <v>14</v>
      </c>
      <c r="AD1277" t="s">
        <v>77</v>
      </c>
      <c r="AE1277" t="s">
        <v>96</v>
      </c>
      <c r="AF1277">
        <v>40</v>
      </c>
      <c r="AG1277" s="3">
        <v>0.3125</v>
      </c>
      <c r="AH1277" s="3">
        <v>0.66666666666666663</v>
      </c>
      <c r="AI1277" s="4">
        <v>12.27</v>
      </c>
      <c r="AJ1277">
        <v>18.41</v>
      </c>
      <c r="AL1277" t="s">
        <v>79</v>
      </c>
      <c r="AM1277" t="s">
        <v>80</v>
      </c>
      <c r="AO1277" t="s">
        <v>81</v>
      </c>
      <c r="AR1277" t="s">
        <v>80</v>
      </c>
      <c r="AT1277" t="s">
        <v>80</v>
      </c>
      <c r="AW1277" t="s">
        <v>80</v>
      </c>
      <c r="AY1277" t="s">
        <v>8461</v>
      </c>
      <c r="AZ1277" t="s">
        <v>8463</v>
      </c>
      <c r="BA1277" t="s">
        <v>1401</v>
      </c>
      <c r="BB1277">
        <v>39232</v>
      </c>
      <c r="BC1277" t="s">
        <v>77</v>
      </c>
    </row>
    <row r="1278" spans="1:55" x14ac:dyDescent="0.25">
      <c r="A1278" t="s">
        <v>7927</v>
      </c>
      <c r="B1278" s="1">
        <v>43430</v>
      </c>
      <c r="C1278" t="s">
        <v>60</v>
      </c>
      <c r="D1278" s="2">
        <v>43419.376307870371</v>
      </c>
      <c r="E1278" t="s">
        <v>350</v>
      </c>
      <c r="H1278" t="s">
        <v>1406</v>
      </c>
      <c r="I1278" t="s">
        <v>69</v>
      </c>
      <c r="J1278" t="s">
        <v>1407</v>
      </c>
      <c r="K1278" t="s">
        <v>1408</v>
      </c>
      <c r="L1278" t="s">
        <v>1409</v>
      </c>
      <c r="M1278" t="s">
        <v>90</v>
      </c>
      <c r="N1278">
        <v>75081</v>
      </c>
      <c r="O1278" t="s">
        <v>68</v>
      </c>
      <c r="P1278" t="s">
        <v>69</v>
      </c>
      <c r="Q1278" t="s">
        <v>1410</v>
      </c>
      <c r="S1278" t="s">
        <v>80</v>
      </c>
      <c r="U1278" t="s">
        <v>108</v>
      </c>
      <c r="X1278" t="s">
        <v>1411</v>
      </c>
      <c r="Y1278" t="str">
        <f>"49-2021"</f>
        <v>49-2021</v>
      </c>
      <c r="Z1278" t="s">
        <v>1412</v>
      </c>
      <c r="AA1278">
        <v>517212</v>
      </c>
      <c r="AB1278">
        <v>10</v>
      </c>
      <c r="AD1278" t="s">
        <v>77</v>
      </c>
      <c r="AE1278" t="s">
        <v>96</v>
      </c>
      <c r="AF1278">
        <v>40</v>
      </c>
      <c r="AG1278" s="3">
        <v>0.27083333333333331</v>
      </c>
      <c r="AH1278" s="3">
        <v>0.79166666666666663</v>
      </c>
      <c r="AL1278" t="s">
        <v>79</v>
      </c>
      <c r="AM1278" t="s">
        <v>80</v>
      </c>
      <c r="AO1278" t="s">
        <v>173</v>
      </c>
      <c r="AR1278" t="s">
        <v>80</v>
      </c>
      <c r="AT1278" t="s">
        <v>80</v>
      </c>
      <c r="AW1278" t="s">
        <v>71</v>
      </c>
      <c r="AX1278">
        <v>48</v>
      </c>
      <c r="AY1278" t="s">
        <v>1413</v>
      </c>
      <c r="AZ1278" t="s">
        <v>216</v>
      </c>
      <c r="BA1278" t="s">
        <v>90</v>
      </c>
      <c r="BB1278">
        <v>75081</v>
      </c>
      <c r="BC1278" t="s">
        <v>77</v>
      </c>
    </row>
    <row r="1279" spans="1:55" x14ac:dyDescent="0.25">
      <c r="A1279" t="s">
        <v>6336</v>
      </c>
      <c r="B1279" s="1">
        <v>43460</v>
      </c>
      <c r="C1279" t="s">
        <v>60</v>
      </c>
      <c r="D1279" s="2">
        <v>43416.379513888889</v>
      </c>
      <c r="E1279" t="s">
        <v>130</v>
      </c>
      <c r="F1279" s="1">
        <v>43502</v>
      </c>
      <c r="G1279" s="1">
        <v>43769</v>
      </c>
      <c r="H1279" t="s">
        <v>86</v>
      </c>
      <c r="I1279" t="s">
        <v>87</v>
      </c>
      <c r="J1279" t="s">
        <v>88</v>
      </c>
      <c r="L1279" t="s">
        <v>89</v>
      </c>
      <c r="M1279" t="s">
        <v>90</v>
      </c>
      <c r="N1279">
        <v>78223</v>
      </c>
      <c r="O1279" t="s">
        <v>68</v>
      </c>
      <c r="Q1279" t="s">
        <v>91</v>
      </c>
      <c r="S1279" t="s">
        <v>71</v>
      </c>
      <c r="T1279" t="s">
        <v>6337</v>
      </c>
      <c r="U1279" t="s">
        <v>93</v>
      </c>
      <c r="V1279" t="s">
        <v>94</v>
      </c>
      <c r="W1279" t="s">
        <v>90</v>
      </c>
      <c r="X1279" t="s">
        <v>95</v>
      </c>
      <c r="Y1279" t="str">
        <f>"47-2061"</f>
        <v>47-2061</v>
      </c>
      <c r="Z1279" t="s">
        <v>92</v>
      </c>
      <c r="AA1279">
        <v>238110</v>
      </c>
      <c r="AB1279">
        <v>36</v>
      </c>
      <c r="AC1279">
        <v>32</v>
      </c>
      <c r="AD1279" t="s">
        <v>77</v>
      </c>
      <c r="AE1279" t="s">
        <v>96</v>
      </c>
      <c r="AF1279">
        <v>40</v>
      </c>
      <c r="AG1279" s="3">
        <v>0.29166666666666669</v>
      </c>
      <c r="AH1279" s="3">
        <v>0.66666666666666663</v>
      </c>
      <c r="AI1279" s="4">
        <v>16.420000000000002</v>
      </c>
      <c r="AJ1279">
        <v>0</v>
      </c>
      <c r="AK1279">
        <v>0</v>
      </c>
      <c r="AL1279" t="s">
        <v>79</v>
      </c>
      <c r="AM1279" t="s">
        <v>80</v>
      </c>
      <c r="AO1279" t="s">
        <v>81</v>
      </c>
      <c r="AR1279" t="s">
        <v>80</v>
      </c>
      <c r="AT1279" t="s">
        <v>80</v>
      </c>
      <c r="AW1279" t="s">
        <v>71</v>
      </c>
      <c r="AX1279">
        <v>6</v>
      </c>
      <c r="AY1279" t="s">
        <v>97</v>
      </c>
      <c r="AZ1279" t="s">
        <v>98</v>
      </c>
      <c r="BA1279" t="s">
        <v>99</v>
      </c>
      <c r="BB1279">
        <v>70767</v>
      </c>
      <c r="BC1279" t="s">
        <v>77</v>
      </c>
    </row>
    <row r="1280" spans="1:55" x14ac:dyDescent="0.25">
      <c r="A1280" t="s">
        <v>745</v>
      </c>
      <c r="B1280" s="1">
        <v>43451</v>
      </c>
      <c r="C1280" t="s">
        <v>60</v>
      </c>
      <c r="D1280" s="2">
        <v>43421.40520833333</v>
      </c>
      <c r="E1280" t="s">
        <v>61</v>
      </c>
      <c r="F1280" s="1">
        <v>43511</v>
      </c>
      <c r="G1280" s="1">
        <v>43784</v>
      </c>
      <c r="H1280" t="s">
        <v>746</v>
      </c>
      <c r="J1280" t="s">
        <v>747</v>
      </c>
      <c r="K1280" t="s">
        <v>748</v>
      </c>
      <c r="L1280" t="s">
        <v>539</v>
      </c>
      <c r="M1280" t="s">
        <v>90</v>
      </c>
      <c r="N1280">
        <v>73138</v>
      </c>
      <c r="O1280" t="s">
        <v>68</v>
      </c>
      <c r="Q1280" t="s">
        <v>749</v>
      </c>
      <c r="S1280" t="s">
        <v>71</v>
      </c>
      <c r="T1280" t="s">
        <v>750</v>
      </c>
      <c r="U1280" t="s">
        <v>751</v>
      </c>
      <c r="V1280" t="s">
        <v>752</v>
      </c>
      <c r="W1280" t="s">
        <v>753</v>
      </c>
      <c r="X1280" t="s">
        <v>754</v>
      </c>
      <c r="Y1280" t="str">
        <f>"37-3011"</f>
        <v>37-3011</v>
      </c>
      <c r="Z1280" t="s">
        <v>454</v>
      </c>
      <c r="AA1280">
        <v>561730</v>
      </c>
      <c r="AB1280">
        <v>6</v>
      </c>
      <c r="AC1280">
        <v>6</v>
      </c>
      <c r="AD1280" t="s">
        <v>77</v>
      </c>
      <c r="AE1280" t="s">
        <v>78</v>
      </c>
      <c r="AF1280">
        <v>40</v>
      </c>
      <c r="AG1280" s="3">
        <v>0.29166666666666669</v>
      </c>
      <c r="AH1280" s="3">
        <v>0.66666666666666663</v>
      </c>
      <c r="AI1280" s="4">
        <v>13.02</v>
      </c>
      <c r="AJ1280">
        <v>19.53</v>
      </c>
      <c r="AL1280" t="s">
        <v>79</v>
      </c>
      <c r="AM1280" t="s">
        <v>80</v>
      </c>
      <c r="AO1280" t="s">
        <v>81</v>
      </c>
      <c r="AR1280" t="s">
        <v>80</v>
      </c>
      <c r="AT1280" t="s">
        <v>80</v>
      </c>
      <c r="AW1280" t="s">
        <v>80</v>
      </c>
      <c r="AY1280" t="s">
        <v>539</v>
      </c>
      <c r="AZ1280" t="s">
        <v>755</v>
      </c>
      <c r="BA1280" t="s">
        <v>90</v>
      </c>
      <c r="BB1280">
        <v>78236</v>
      </c>
      <c r="BC1280" t="s">
        <v>77</v>
      </c>
    </row>
    <row r="1281" spans="1:55" x14ac:dyDescent="0.25">
      <c r="A1281" t="s">
        <v>5297</v>
      </c>
      <c r="B1281" s="1">
        <v>43445</v>
      </c>
      <c r="C1281" t="s">
        <v>60</v>
      </c>
      <c r="D1281" s="2">
        <v>43416.459699074076</v>
      </c>
      <c r="E1281" t="s">
        <v>61</v>
      </c>
      <c r="F1281" s="1">
        <v>43506</v>
      </c>
      <c r="G1281" s="1">
        <v>43784</v>
      </c>
      <c r="H1281" t="s">
        <v>5298</v>
      </c>
      <c r="I1281" t="s">
        <v>69</v>
      </c>
      <c r="J1281" t="s">
        <v>5299</v>
      </c>
      <c r="K1281" t="s">
        <v>69</v>
      </c>
      <c r="L1281" t="s">
        <v>5300</v>
      </c>
      <c r="M1281" t="s">
        <v>261</v>
      </c>
      <c r="N1281" t="s">
        <v>5301</v>
      </c>
      <c r="O1281" t="s">
        <v>68</v>
      </c>
      <c r="P1281" t="s">
        <v>69</v>
      </c>
      <c r="Q1281" t="s">
        <v>5302</v>
      </c>
      <c r="S1281" t="s">
        <v>71</v>
      </c>
      <c r="T1281" t="s">
        <v>207</v>
      </c>
      <c r="U1281" t="s">
        <v>208</v>
      </c>
      <c r="V1281" t="s">
        <v>209</v>
      </c>
      <c r="W1281" t="s">
        <v>90</v>
      </c>
      <c r="X1281" t="s">
        <v>166</v>
      </c>
      <c r="Y1281" t="str">
        <f>"39-3091"</f>
        <v>39-3091</v>
      </c>
      <c r="Z1281" t="s">
        <v>166</v>
      </c>
      <c r="AA1281">
        <v>713990</v>
      </c>
      <c r="AB1281">
        <v>30</v>
      </c>
      <c r="AC1281">
        <v>30</v>
      </c>
      <c r="AD1281" t="s">
        <v>77</v>
      </c>
      <c r="AE1281" t="s">
        <v>78</v>
      </c>
      <c r="AF1281">
        <v>40</v>
      </c>
      <c r="AG1281" s="3">
        <v>0.54166666666666663</v>
      </c>
      <c r="AH1281" s="3">
        <v>0.91666666666666663</v>
      </c>
      <c r="AI1281" s="4">
        <v>9.16</v>
      </c>
      <c r="AJ1281">
        <v>0</v>
      </c>
      <c r="AK1281">
        <v>0</v>
      </c>
      <c r="AL1281" t="s">
        <v>79</v>
      </c>
      <c r="AM1281" t="s">
        <v>80</v>
      </c>
      <c r="AO1281" t="s">
        <v>81</v>
      </c>
      <c r="AR1281" t="s">
        <v>80</v>
      </c>
      <c r="AT1281" t="s">
        <v>80</v>
      </c>
      <c r="AW1281" t="s">
        <v>80</v>
      </c>
      <c r="AY1281" t="s">
        <v>269</v>
      </c>
      <c r="AZ1281" t="s">
        <v>2223</v>
      </c>
      <c r="BA1281" t="s">
        <v>261</v>
      </c>
      <c r="BB1281">
        <v>85139</v>
      </c>
      <c r="BC1281" t="s">
        <v>77</v>
      </c>
    </row>
    <row r="1282" spans="1:55" x14ac:dyDescent="0.25">
      <c r="A1282" t="s">
        <v>781</v>
      </c>
      <c r="B1282" s="1">
        <v>43440</v>
      </c>
      <c r="C1282" t="s">
        <v>60</v>
      </c>
      <c r="D1282" s="2">
        <v>43417.687939814816</v>
      </c>
      <c r="E1282" t="s">
        <v>61</v>
      </c>
      <c r="F1282" s="1">
        <v>43506</v>
      </c>
      <c r="G1282" s="1">
        <v>43799</v>
      </c>
      <c r="H1282" t="s">
        <v>782</v>
      </c>
      <c r="I1282" t="s">
        <v>69</v>
      </c>
      <c r="J1282" t="s">
        <v>783</v>
      </c>
      <c r="K1282" t="s">
        <v>69</v>
      </c>
      <c r="L1282" t="s">
        <v>784</v>
      </c>
      <c r="M1282" t="s">
        <v>128</v>
      </c>
      <c r="N1282">
        <v>62264</v>
      </c>
      <c r="O1282" t="s">
        <v>68</v>
      </c>
      <c r="P1282" t="s">
        <v>69</v>
      </c>
      <c r="Q1282" t="s">
        <v>785</v>
      </c>
      <c r="S1282" t="s">
        <v>71</v>
      </c>
      <c r="T1282" t="s">
        <v>207</v>
      </c>
      <c r="U1282" t="s">
        <v>208</v>
      </c>
      <c r="V1282" t="s">
        <v>209</v>
      </c>
      <c r="W1282" t="s">
        <v>90</v>
      </c>
      <c r="X1282" t="s">
        <v>210</v>
      </c>
      <c r="Y1282" t="str">
        <f>"39-3091"</f>
        <v>39-3091</v>
      </c>
      <c r="Z1282" t="s">
        <v>166</v>
      </c>
      <c r="AA1282">
        <v>713990</v>
      </c>
      <c r="AB1282">
        <v>50</v>
      </c>
      <c r="AC1282">
        <v>50</v>
      </c>
      <c r="AD1282" t="s">
        <v>77</v>
      </c>
      <c r="AE1282" t="s">
        <v>78</v>
      </c>
      <c r="AF1282">
        <v>40</v>
      </c>
      <c r="AG1282" s="3">
        <v>0.54166666666666663</v>
      </c>
      <c r="AH1282" s="3">
        <v>0.91666666666666663</v>
      </c>
      <c r="AI1282" s="4">
        <v>374.4</v>
      </c>
      <c r="AL1282" t="s">
        <v>79</v>
      </c>
      <c r="AM1282" t="s">
        <v>80</v>
      </c>
      <c r="AO1282" t="s">
        <v>81</v>
      </c>
      <c r="AR1282" t="s">
        <v>80</v>
      </c>
      <c r="AT1282" t="s">
        <v>80</v>
      </c>
      <c r="AW1282" t="s">
        <v>80</v>
      </c>
      <c r="AY1282" t="s">
        <v>786</v>
      </c>
      <c r="AZ1282" t="s">
        <v>787</v>
      </c>
      <c r="BA1282" t="s">
        <v>128</v>
      </c>
      <c r="BB1282">
        <v>62264</v>
      </c>
      <c r="BC1282" t="s">
        <v>77</v>
      </c>
    </row>
    <row r="1283" spans="1:55" x14ac:dyDescent="0.25">
      <c r="A1283" t="s">
        <v>5287</v>
      </c>
      <c r="B1283" s="1">
        <v>43451</v>
      </c>
      <c r="C1283" t="s">
        <v>60</v>
      </c>
      <c r="D1283" s="2">
        <v>43421.000775462962</v>
      </c>
      <c r="E1283" t="s">
        <v>757</v>
      </c>
      <c r="F1283" s="1">
        <v>43511</v>
      </c>
      <c r="G1283" s="1">
        <v>43814</v>
      </c>
      <c r="H1283" t="s">
        <v>931</v>
      </c>
      <c r="J1283" t="s">
        <v>5288</v>
      </c>
      <c r="L1283" t="s">
        <v>5289</v>
      </c>
      <c r="M1283" t="s">
        <v>90</v>
      </c>
      <c r="N1283">
        <v>79124</v>
      </c>
      <c r="O1283" t="s">
        <v>68</v>
      </c>
      <c r="Q1283" t="s">
        <v>933</v>
      </c>
      <c r="S1283" t="s">
        <v>71</v>
      </c>
      <c r="T1283" t="s">
        <v>823</v>
      </c>
      <c r="U1283" t="s">
        <v>934</v>
      </c>
      <c r="V1283" t="s">
        <v>220</v>
      </c>
      <c r="W1283" t="s">
        <v>90</v>
      </c>
      <c r="X1283" t="s">
        <v>754</v>
      </c>
      <c r="Y1283" t="str">
        <f>"37-3011"</f>
        <v>37-3011</v>
      </c>
      <c r="Z1283" t="s">
        <v>454</v>
      </c>
      <c r="AA1283">
        <v>561730</v>
      </c>
      <c r="AB1283">
        <v>30</v>
      </c>
      <c r="AC1283">
        <v>30</v>
      </c>
      <c r="AD1283" t="s">
        <v>77</v>
      </c>
      <c r="AE1283" t="s">
        <v>96</v>
      </c>
      <c r="AF1283">
        <v>40</v>
      </c>
      <c r="AG1283" s="3">
        <v>0.29166666666666669</v>
      </c>
      <c r="AH1283" s="3">
        <v>0.66666666666666663</v>
      </c>
      <c r="AI1283" s="4">
        <v>13.3</v>
      </c>
      <c r="AJ1283">
        <v>19.95</v>
      </c>
      <c r="AL1283" t="s">
        <v>79</v>
      </c>
      <c r="AM1283" t="s">
        <v>80</v>
      </c>
      <c r="AO1283" t="s">
        <v>81</v>
      </c>
      <c r="AP1283" t="s">
        <v>69</v>
      </c>
      <c r="AQ1283" t="s">
        <v>69</v>
      </c>
      <c r="AR1283" t="s">
        <v>80</v>
      </c>
      <c r="AT1283" t="s">
        <v>80</v>
      </c>
      <c r="AW1283" t="s">
        <v>80</v>
      </c>
      <c r="AY1283" t="s">
        <v>5289</v>
      </c>
      <c r="AZ1283" t="s">
        <v>5290</v>
      </c>
      <c r="BA1283" t="s">
        <v>90</v>
      </c>
      <c r="BB1283">
        <v>79124</v>
      </c>
      <c r="BC1283" t="s">
        <v>77</v>
      </c>
    </row>
    <row r="1284" spans="1:55" x14ac:dyDescent="0.25">
      <c r="A1284" t="s">
        <v>4335</v>
      </c>
      <c r="B1284" s="1">
        <v>43440</v>
      </c>
      <c r="C1284" t="s">
        <v>60</v>
      </c>
      <c r="D1284" s="2">
        <v>43416.498067129629</v>
      </c>
      <c r="E1284" t="s">
        <v>61</v>
      </c>
      <c r="F1284" s="1">
        <v>43506</v>
      </c>
      <c r="G1284" s="1">
        <v>43784</v>
      </c>
      <c r="H1284" t="s">
        <v>4336</v>
      </c>
      <c r="I1284" t="s">
        <v>69</v>
      </c>
      <c r="J1284" t="s">
        <v>4337</v>
      </c>
      <c r="K1284" t="s">
        <v>69</v>
      </c>
      <c r="L1284" t="s">
        <v>4338</v>
      </c>
      <c r="M1284" t="s">
        <v>274</v>
      </c>
      <c r="N1284" t="s">
        <v>4339</v>
      </c>
      <c r="O1284" t="s">
        <v>68</v>
      </c>
      <c r="P1284" t="s">
        <v>69</v>
      </c>
      <c r="Q1284" t="s">
        <v>4340</v>
      </c>
      <c r="S1284" t="s">
        <v>71</v>
      </c>
      <c r="T1284" t="s">
        <v>207</v>
      </c>
      <c r="U1284" t="s">
        <v>208</v>
      </c>
      <c r="V1284" t="s">
        <v>209</v>
      </c>
      <c r="W1284" t="s">
        <v>90</v>
      </c>
      <c r="X1284" t="s">
        <v>166</v>
      </c>
      <c r="Y1284" t="str">
        <f>"39-3091"</f>
        <v>39-3091</v>
      </c>
      <c r="Z1284" t="s">
        <v>166</v>
      </c>
      <c r="AA1284">
        <v>713990</v>
      </c>
      <c r="AB1284">
        <v>34</v>
      </c>
      <c r="AC1284">
        <v>34</v>
      </c>
      <c r="AD1284" t="s">
        <v>77</v>
      </c>
      <c r="AE1284" t="s">
        <v>78</v>
      </c>
      <c r="AF1284">
        <v>40</v>
      </c>
      <c r="AG1284" s="3">
        <v>0.54166666666666663</v>
      </c>
      <c r="AH1284" s="3">
        <v>0.91666666666666663</v>
      </c>
      <c r="AI1284" s="4">
        <v>341.6</v>
      </c>
      <c r="AJ1284">
        <v>0</v>
      </c>
      <c r="AK1284">
        <v>0</v>
      </c>
      <c r="AL1284" t="s">
        <v>79</v>
      </c>
      <c r="AM1284" t="s">
        <v>80</v>
      </c>
      <c r="AO1284" t="s">
        <v>81</v>
      </c>
      <c r="AR1284" t="s">
        <v>80</v>
      </c>
      <c r="AT1284" t="s">
        <v>80</v>
      </c>
      <c r="AW1284" t="s">
        <v>80</v>
      </c>
      <c r="AY1284" t="s">
        <v>2444</v>
      </c>
      <c r="AZ1284" t="s">
        <v>2446</v>
      </c>
      <c r="BA1284" t="s">
        <v>354</v>
      </c>
      <c r="BB1284">
        <v>73102</v>
      </c>
      <c r="BC1284" t="s">
        <v>77</v>
      </c>
    </row>
    <row r="1285" spans="1:55" x14ac:dyDescent="0.25">
      <c r="A1285" t="s">
        <v>6329</v>
      </c>
      <c r="B1285" s="1">
        <v>43441</v>
      </c>
      <c r="C1285" t="s">
        <v>60</v>
      </c>
      <c r="D1285" s="2">
        <v>43416.512858796297</v>
      </c>
      <c r="E1285" t="s">
        <v>61</v>
      </c>
      <c r="F1285" s="1">
        <v>43506</v>
      </c>
      <c r="G1285" s="1">
        <v>43799</v>
      </c>
      <c r="H1285" t="s">
        <v>6330</v>
      </c>
      <c r="I1285" t="s">
        <v>69</v>
      </c>
      <c r="J1285" t="s">
        <v>6331</v>
      </c>
      <c r="K1285" t="s">
        <v>6332</v>
      </c>
      <c r="L1285" t="s">
        <v>3237</v>
      </c>
      <c r="M1285" t="s">
        <v>479</v>
      </c>
      <c r="N1285" t="s">
        <v>3238</v>
      </c>
      <c r="O1285" t="s">
        <v>68</v>
      </c>
      <c r="P1285" t="s">
        <v>69</v>
      </c>
      <c r="Q1285" t="s">
        <v>6333</v>
      </c>
      <c r="S1285" t="s">
        <v>71</v>
      </c>
      <c r="T1285" t="s">
        <v>207</v>
      </c>
      <c r="U1285" t="s">
        <v>208</v>
      </c>
      <c r="V1285" t="s">
        <v>209</v>
      </c>
      <c r="W1285" t="s">
        <v>90</v>
      </c>
      <c r="X1285" t="s">
        <v>166</v>
      </c>
      <c r="Y1285" t="str">
        <f>"39-3091"</f>
        <v>39-3091</v>
      </c>
      <c r="Z1285" t="s">
        <v>166</v>
      </c>
      <c r="AA1285">
        <v>713990</v>
      </c>
      <c r="AB1285">
        <v>40</v>
      </c>
      <c r="AC1285">
        <v>40</v>
      </c>
      <c r="AD1285" t="s">
        <v>77</v>
      </c>
      <c r="AE1285" t="s">
        <v>78</v>
      </c>
      <c r="AF1285">
        <v>40</v>
      </c>
      <c r="AG1285" s="3">
        <v>0.54166666666666663</v>
      </c>
      <c r="AH1285" s="3">
        <v>0.91666666666666663</v>
      </c>
      <c r="AI1285" s="5">
        <v>360</v>
      </c>
      <c r="AJ1285">
        <v>0</v>
      </c>
      <c r="AK1285">
        <v>0</v>
      </c>
      <c r="AL1285" t="s">
        <v>79</v>
      </c>
      <c r="AM1285" t="s">
        <v>80</v>
      </c>
      <c r="AO1285" t="s">
        <v>81</v>
      </c>
      <c r="AR1285" t="s">
        <v>80</v>
      </c>
      <c r="AT1285" t="s">
        <v>80</v>
      </c>
      <c r="AW1285" t="s">
        <v>80</v>
      </c>
      <c r="AY1285" t="s">
        <v>3240</v>
      </c>
      <c r="AZ1285" t="s">
        <v>3241</v>
      </c>
      <c r="BA1285" t="s">
        <v>479</v>
      </c>
      <c r="BB1285">
        <v>43315</v>
      </c>
      <c r="BC1285" t="s">
        <v>77</v>
      </c>
    </row>
    <row r="1286" spans="1:55" x14ac:dyDescent="0.25">
      <c r="A1286" t="s">
        <v>1326</v>
      </c>
      <c r="B1286" s="1">
        <v>43455</v>
      </c>
      <c r="C1286" t="s">
        <v>60</v>
      </c>
      <c r="D1286" s="2">
        <v>43435.023645833331</v>
      </c>
      <c r="E1286" t="s">
        <v>85</v>
      </c>
      <c r="H1286" t="s">
        <v>1327</v>
      </c>
      <c r="J1286" t="s">
        <v>1328</v>
      </c>
      <c r="L1286" t="s">
        <v>1329</v>
      </c>
      <c r="M1286" t="s">
        <v>180</v>
      </c>
      <c r="N1286">
        <v>19057</v>
      </c>
      <c r="O1286" t="s">
        <v>68</v>
      </c>
      <c r="Q1286" t="s">
        <v>1330</v>
      </c>
      <c r="S1286" t="s">
        <v>71</v>
      </c>
      <c r="T1286" t="s">
        <v>1063</v>
      </c>
      <c r="U1286" t="s">
        <v>1064</v>
      </c>
      <c r="V1286" t="s">
        <v>1065</v>
      </c>
      <c r="W1286" t="s">
        <v>90</v>
      </c>
      <c r="X1286" t="s">
        <v>754</v>
      </c>
      <c r="Y1286" t="str">
        <f>"37-3011"</f>
        <v>37-3011</v>
      </c>
      <c r="Z1286" t="s">
        <v>454</v>
      </c>
      <c r="AA1286">
        <v>561730</v>
      </c>
      <c r="AB1286">
        <v>8</v>
      </c>
      <c r="AD1286" t="s">
        <v>77</v>
      </c>
      <c r="AE1286" t="s">
        <v>78</v>
      </c>
      <c r="AF1286">
        <v>40</v>
      </c>
      <c r="AG1286" s="3">
        <v>0.33333333333333331</v>
      </c>
      <c r="AH1286" s="3">
        <v>0.66666666666666663</v>
      </c>
      <c r="AI1286" s="4">
        <v>15.35</v>
      </c>
      <c r="AJ1286">
        <v>23.03</v>
      </c>
      <c r="AL1286" t="s">
        <v>79</v>
      </c>
      <c r="AM1286" t="s">
        <v>80</v>
      </c>
      <c r="AO1286" t="s">
        <v>81</v>
      </c>
      <c r="AR1286" t="s">
        <v>80</v>
      </c>
      <c r="AT1286" t="s">
        <v>80</v>
      </c>
      <c r="AW1286" t="s">
        <v>80</v>
      </c>
      <c r="AY1286" t="s">
        <v>1329</v>
      </c>
      <c r="AZ1286" t="s">
        <v>1032</v>
      </c>
      <c r="BA1286" t="s">
        <v>180</v>
      </c>
      <c r="BB1286">
        <v>19057</v>
      </c>
      <c r="BC1286" t="s">
        <v>77</v>
      </c>
    </row>
    <row r="1287" spans="1:55" x14ac:dyDescent="0.25">
      <c r="A1287" t="s">
        <v>2083</v>
      </c>
      <c r="B1287" s="1">
        <v>43440</v>
      </c>
      <c r="C1287" t="s">
        <v>60</v>
      </c>
      <c r="D1287" s="2">
        <v>43416.479513888888</v>
      </c>
      <c r="E1287" t="s">
        <v>61</v>
      </c>
      <c r="F1287" s="1">
        <v>43506</v>
      </c>
      <c r="G1287" s="1">
        <v>43809</v>
      </c>
      <c r="H1287" t="s">
        <v>2084</v>
      </c>
      <c r="I1287" t="s">
        <v>69</v>
      </c>
      <c r="J1287" t="s">
        <v>2085</v>
      </c>
      <c r="K1287" t="s">
        <v>69</v>
      </c>
      <c r="L1287" t="s">
        <v>313</v>
      </c>
      <c r="M1287" t="s">
        <v>261</v>
      </c>
      <c r="N1287">
        <v>85040</v>
      </c>
      <c r="O1287" t="s">
        <v>68</v>
      </c>
      <c r="Q1287" t="s">
        <v>2086</v>
      </c>
      <c r="S1287" t="s">
        <v>71</v>
      </c>
      <c r="T1287" t="s">
        <v>207</v>
      </c>
      <c r="U1287" t="s">
        <v>208</v>
      </c>
      <c r="V1287" t="s">
        <v>209</v>
      </c>
      <c r="W1287" t="s">
        <v>90</v>
      </c>
      <c r="X1287" t="s">
        <v>307</v>
      </c>
      <c r="Y1287" t="str">
        <f>"35-3022"</f>
        <v>35-3022</v>
      </c>
      <c r="Z1287" t="s">
        <v>307</v>
      </c>
      <c r="AA1287">
        <v>713990</v>
      </c>
      <c r="AB1287">
        <v>14</v>
      </c>
      <c r="AC1287">
        <v>14</v>
      </c>
      <c r="AD1287" t="s">
        <v>77</v>
      </c>
      <c r="AE1287" t="s">
        <v>78</v>
      </c>
      <c r="AF1287">
        <v>40</v>
      </c>
      <c r="AG1287" s="3">
        <v>0.54166666666666663</v>
      </c>
      <c r="AH1287" s="3">
        <v>0.91666666666666663</v>
      </c>
      <c r="AI1287" s="5">
        <v>460</v>
      </c>
      <c r="AJ1287">
        <v>0</v>
      </c>
      <c r="AK1287">
        <v>0</v>
      </c>
      <c r="AL1287" t="s">
        <v>79</v>
      </c>
      <c r="AM1287" t="s">
        <v>80</v>
      </c>
      <c r="AO1287" t="s">
        <v>81</v>
      </c>
      <c r="AR1287" t="s">
        <v>80</v>
      </c>
      <c r="AT1287" t="s">
        <v>80</v>
      </c>
      <c r="AW1287" t="s">
        <v>80</v>
      </c>
      <c r="AY1287" t="s">
        <v>319</v>
      </c>
      <c r="AZ1287" t="s">
        <v>269</v>
      </c>
      <c r="BA1287" t="s">
        <v>261</v>
      </c>
      <c r="BB1287">
        <v>85040</v>
      </c>
      <c r="BC1287" t="s">
        <v>77</v>
      </c>
    </row>
    <row r="1288" spans="1:55" x14ac:dyDescent="0.25">
      <c r="A1288" t="s">
        <v>7100</v>
      </c>
      <c r="B1288" s="1">
        <v>43448</v>
      </c>
      <c r="C1288" t="s">
        <v>60</v>
      </c>
      <c r="D1288" s="2">
        <v>43416.767581018517</v>
      </c>
      <c r="E1288" t="s">
        <v>757</v>
      </c>
      <c r="F1288" s="1">
        <v>43506</v>
      </c>
      <c r="G1288" s="1">
        <v>43784</v>
      </c>
      <c r="H1288" t="s">
        <v>7101</v>
      </c>
      <c r="I1288" t="s">
        <v>5305</v>
      </c>
      <c r="J1288" t="s">
        <v>7102</v>
      </c>
      <c r="L1288" t="s">
        <v>7103</v>
      </c>
      <c r="M1288" t="s">
        <v>90</v>
      </c>
      <c r="N1288">
        <v>76092</v>
      </c>
      <c r="O1288" t="s">
        <v>68</v>
      </c>
      <c r="Q1288" t="s">
        <v>7104</v>
      </c>
      <c r="S1288" t="s">
        <v>71</v>
      </c>
      <c r="T1288" t="s">
        <v>823</v>
      </c>
      <c r="U1288" t="s">
        <v>3681</v>
      </c>
      <c r="V1288" t="s">
        <v>220</v>
      </c>
      <c r="W1288" t="s">
        <v>90</v>
      </c>
      <c r="X1288" t="s">
        <v>754</v>
      </c>
      <c r="Y1288" t="str">
        <f>"37-3011"</f>
        <v>37-3011</v>
      </c>
      <c r="Z1288" t="s">
        <v>454</v>
      </c>
      <c r="AA1288">
        <v>561730</v>
      </c>
      <c r="AB1288">
        <v>25</v>
      </c>
      <c r="AC1288">
        <v>25</v>
      </c>
      <c r="AD1288" t="s">
        <v>77</v>
      </c>
      <c r="AE1288" t="s">
        <v>96</v>
      </c>
      <c r="AF1288">
        <v>40</v>
      </c>
      <c r="AG1288" s="3">
        <v>0.33333333333333331</v>
      </c>
      <c r="AH1288" s="3">
        <v>0.70833333333333337</v>
      </c>
      <c r="AI1288" s="4">
        <v>13.94</v>
      </c>
      <c r="AJ1288">
        <v>20.91</v>
      </c>
      <c r="AL1288" t="s">
        <v>79</v>
      </c>
      <c r="AM1288" t="s">
        <v>80</v>
      </c>
      <c r="AO1288" t="s">
        <v>81</v>
      </c>
      <c r="AR1288" t="s">
        <v>80</v>
      </c>
      <c r="AT1288" t="s">
        <v>80</v>
      </c>
      <c r="AW1288" t="s">
        <v>80</v>
      </c>
      <c r="AY1288" t="s">
        <v>7103</v>
      </c>
      <c r="AZ1288" t="s">
        <v>559</v>
      </c>
      <c r="BA1288" t="s">
        <v>90</v>
      </c>
      <c r="BB1288">
        <v>76092</v>
      </c>
      <c r="BC1288" t="s">
        <v>77</v>
      </c>
    </row>
    <row r="1289" spans="1:55" x14ac:dyDescent="0.25">
      <c r="A1289" t="s">
        <v>3193</v>
      </c>
      <c r="B1289" s="1">
        <v>43440</v>
      </c>
      <c r="C1289" t="s">
        <v>60</v>
      </c>
      <c r="D1289" s="2">
        <v>43416.669120370374</v>
      </c>
      <c r="E1289" t="s">
        <v>61</v>
      </c>
      <c r="F1289" s="1">
        <v>43506</v>
      </c>
      <c r="G1289" s="1">
        <v>43809</v>
      </c>
      <c r="H1289" t="s">
        <v>3194</v>
      </c>
      <c r="I1289" t="s">
        <v>69</v>
      </c>
      <c r="J1289" t="s">
        <v>3195</v>
      </c>
      <c r="K1289" t="s">
        <v>3196</v>
      </c>
      <c r="L1289" t="s">
        <v>2888</v>
      </c>
      <c r="M1289" t="s">
        <v>90</v>
      </c>
      <c r="N1289" t="s">
        <v>3197</v>
      </c>
      <c r="O1289" t="s">
        <v>68</v>
      </c>
      <c r="P1289" t="s">
        <v>69</v>
      </c>
      <c r="Q1289" t="s">
        <v>3198</v>
      </c>
      <c r="S1289" t="s">
        <v>71</v>
      </c>
      <c r="T1289" t="s">
        <v>207</v>
      </c>
      <c r="U1289" t="s">
        <v>208</v>
      </c>
      <c r="V1289" t="s">
        <v>209</v>
      </c>
      <c r="W1289" t="s">
        <v>90</v>
      </c>
      <c r="X1289" t="s">
        <v>210</v>
      </c>
      <c r="Y1289" t="str">
        <f>"39-3091"</f>
        <v>39-3091</v>
      </c>
      <c r="Z1289" t="s">
        <v>166</v>
      </c>
      <c r="AA1289">
        <v>713990</v>
      </c>
      <c r="AB1289">
        <v>20</v>
      </c>
      <c r="AC1289">
        <v>20</v>
      </c>
      <c r="AD1289" t="s">
        <v>77</v>
      </c>
      <c r="AE1289" t="s">
        <v>78</v>
      </c>
      <c r="AF1289">
        <v>40</v>
      </c>
      <c r="AG1289" s="3">
        <v>0.54166666666666663</v>
      </c>
      <c r="AH1289" s="3">
        <v>0.91666666666666663</v>
      </c>
      <c r="AI1289" s="4">
        <v>362.8</v>
      </c>
      <c r="AL1289" t="s">
        <v>79</v>
      </c>
      <c r="AM1289" t="s">
        <v>80</v>
      </c>
      <c r="AO1289" t="s">
        <v>81</v>
      </c>
      <c r="AR1289" t="s">
        <v>80</v>
      </c>
      <c r="AT1289" t="s">
        <v>80</v>
      </c>
      <c r="AW1289" t="s">
        <v>80</v>
      </c>
      <c r="AY1289" t="s">
        <v>2686</v>
      </c>
      <c r="AZ1289" t="s">
        <v>2688</v>
      </c>
      <c r="BA1289" t="s">
        <v>90</v>
      </c>
      <c r="BB1289">
        <v>78132</v>
      </c>
      <c r="BC1289" t="s">
        <v>77</v>
      </c>
    </row>
    <row r="1290" spans="1:55" x14ac:dyDescent="0.25">
      <c r="A1290" t="s">
        <v>2312</v>
      </c>
      <c r="B1290" s="1">
        <v>43461</v>
      </c>
      <c r="C1290" t="s">
        <v>60</v>
      </c>
      <c r="D1290" s="2">
        <v>43435.008356481485</v>
      </c>
      <c r="E1290" t="s">
        <v>85</v>
      </c>
      <c r="H1290" t="s">
        <v>2313</v>
      </c>
      <c r="J1290" t="s">
        <v>2314</v>
      </c>
      <c r="L1290" t="s">
        <v>855</v>
      </c>
      <c r="M1290" t="s">
        <v>332</v>
      </c>
      <c r="N1290">
        <v>40511</v>
      </c>
      <c r="O1290" t="s">
        <v>68</v>
      </c>
      <c r="Q1290" t="s">
        <v>2315</v>
      </c>
      <c r="S1290" t="s">
        <v>71</v>
      </c>
      <c r="T1290" t="s">
        <v>1063</v>
      </c>
      <c r="U1290" t="s">
        <v>1064</v>
      </c>
      <c r="V1290" t="s">
        <v>1065</v>
      </c>
      <c r="W1290" t="s">
        <v>90</v>
      </c>
      <c r="X1290" t="s">
        <v>754</v>
      </c>
      <c r="Y1290" t="str">
        <f>"37-3011"</f>
        <v>37-3011</v>
      </c>
      <c r="Z1290" t="s">
        <v>454</v>
      </c>
      <c r="AA1290">
        <v>561730</v>
      </c>
      <c r="AB1290">
        <v>60</v>
      </c>
      <c r="AD1290" t="s">
        <v>77</v>
      </c>
      <c r="AE1290" t="s">
        <v>96</v>
      </c>
      <c r="AF1290">
        <v>40</v>
      </c>
      <c r="AG1290" s="3">
        <v>0.29166666666666669</v>
      </c>
      <c r="AH1290" s="3">
        <v>0.66666666666666663</v>
      </c>
      <c r="AI1290" s="4">
        <v>13.12</v>
      </c>
      <c r="AJ1290">
        <v>19.68</v>
      </c>
      <c r="AL1290" t="s">
        <v>79</v>
      </c>
      <c r="AM1290" t="s">
        <v>80</v>
      </c>
      <c r="AO1290" t="s">
        <v>81</v>
      </c>
      <c r="AR1290" t="s">
        <v>80</v>
      </c>
      <c r="AT1290" t="s">
        <v>80</v>
      </c>
      <c r="AW1290" t="s">
        <v>80</v>
      </c>
      <c r="AY1290" t="s">
        <v>855</v>
      </c>
      <c r="AZ1290" t="s">
        <v>861</v>
      </c>
      <c r="BA1290" t="s">
        <v>332</v>
      </c>
      <c r="BB1290">
        <v>40511</v>
      </c>
      <c r="BC1290" t="s">
        <v>77</v>
      </c>
    </row>
    <row r="1291" spans="1:55" x14ac:dyDescent="0.25">
      <c r="A1291" t="s">
        <v>5321</v>
      </c>
      <c r="B1291" s="1">
        <v>43454</v>
      </c>
      <c r="C1291" t="s">
        <v>60</v>
      </c>
      <c r="D1291" s="2">
        <v>43417.800185185188</v>
      </c>
      <c r="E1291" t="s">
        <v>115</v>
      </c>
      <c r="H1291" t="s">
        <v>101</v>
      </c>
      <c r="I1291" t="s">
        <v>102</v>
      </c>
      <c r="J1291" t="s">
        <v>103</v>
      </c>
      <c r="K1291" t="s">
        <v>104</v>
      </c>
      <c r="L1291" t="s">
        <v>105</v>
      </c>
      <c r="M1291" t="s">
        <v>106</v>
      </c>
      <c r="N1291">
        <v>4101</v>
      </c>
      <c r="O1291" t="s">
        <v>68</v>
      </c>
      <c r="P1291" t="s">
        <v>104</v>
      </c>
      <c r="Q1291" t="s">
        <v>107</v>
      </c>
      <c r="S1291" t="s">
        <v>80</v>
      </c>
      <c r="U1291" t="s">
        <v>108</v>
      </c>
      <c r="X1291" t="s">
        <v>109</v>
      </c>
      <c r="Y1291" t="str">
        <f>"35-2014"</f>
        <v>35-2014</v>
      </c>
      <c r="Z1291" t="s">
        <v>1391</v>
      </c>
      <c r="AA1291">
        <v>7221</v>
      </c>
      <c r="AB1291">
        <v>2</v>
      </c>
      <c r="AD1291" t="s">
        <v>77</v>
      </c>
      <c r="AE1291" t="s">
        <v>78</v>
      </c>
      <c r="AF1291">
        <v>40</v>
      </c>
      <c r="AG1291" s="3">
        <v>0.45833333333333331</v>
      </c>
      <c r="AH1291" s="3">
        <v>0.91666666666666663</v>
      </c>
      <c r="AI1291" s="4">
        <v>13.25</v>
      </c>
      <c r="AJ1291">
        <v>19.88</v>
      </c>
      <c r="AK1291">
        <v>21.75</v>
      </c>
      <c r="AL1291" t="s">
        <v>79</v>
      </c>
      <c r="AM1291" t="s">
        <v>80</v>
      </c>
      <c r="AO1291" t="s">
        <v>81</v>
      </c>
      <c r="AP1291" t="s">
        <v>111</v>
      </c>
      <c r="AQ1291" t="s">
        <v>112</v>
      </c>
      <c r="AR1291" t="s">
        <v>80</v>
      </c>
      <c r="AT1291" t="s">
        <v>80</v>
      </c>
      <c r="AW1291" t="s">
        <v>71</v>
      </c>
      <c r="AX1291">
        <v>12</v>
      </c>
      <c r="AY1291" t="s">
        <v>105</v>
      </c>
      <c r="AZ1291" t="s">
        <v>113</v>
      </c>
      <c r="BA1291" t="s">
        <v>106</v>
      </c>
      <c r="BB1291">
        <v>4101</v>
      </c>
      <c r="BC1291" t="s">
        <v>83</v>
      </c>
    </row>
    <row r="1292" spans="1:55" x14ac:dyDescent="0.25">
      <c r="A1292" t="s">
        <v>3824</v>
      </c>
      <c r="B1292" s="1">
        <v>43460</v>
      </c>
      <c r="C1292" t="s">
        <v>60</v>
      </c>
      <c r="D1292" s="2">
        <v>43421.001504629632</v>
      </c>
      <c r="E1292" t="s">
        <v>757</v>
      </c>
      <c r="F1292" s="1">
        <v>43511</v>
      </c>
      <c r="G1292" s="1">
        <v>43814</v>
      </c>
      <c r="H1292" t="s">
        <v>3825</v>
      </c>
      <c r="J1292" t="s">
        <v>3826</v>
      </c>
      <c r="L1292" t="s">
        <v>3827</v>
      </c>
      <c r="M1292" t="s">
        <v>879</v>
      </c>
      <c r="N1292">
        <v>63341</v>
      </c>
      <c r="O1292" t="s">
        <v>68</v>
      </c>
      <c r="Q1292" t="s">
        <v>3828</v>
      </c>
      <c r="S1292" t="s">
        <v>71</v>
      </c>
      <c r="T1292" t="s">
        <v>1981</v>
      </c>
      <c r="U1292" t="s">
        <v>762</v>
      </c>
      <c r="V1292" t="s">
        <v>216</v>
      </c>
      <c r="W1292" t="s">
        <v>90</v>
      </c>
      <c r="X1292" t="s">
        <v>754</v>
      </c>
      <c r="Y1292" t="str">
        <f>"37-3011"</f>
        <v>37-3011</v>
      </c>
      <c r="Z1292" t="s">
        <v>454</v>
      </c>
      <c r="AA1292">
        <v>561730</v>
      </c>
      <c r="AB1292">
        <v>28</v>
      </c>
      <c r="AC1292">
        <v>28</v>
      </c>
      <c r="AD1292" t="s">
        <v>77</v>
      </c>
      <c r="AE1292" t="s">
        <v>78</v>
      </c>
      <c r="AF1292">
        <v>40</v>
      </c>
      <c r="AG1292" s="3">
        <v>0.33333333333333331</v>
      </c>
      <c r="AH1292" s="3">
        <v>0.70833333333333337</v>
      </c>
      <c r="AI1292" s="4">
        <v>14.52</v>
      </c>
      <c r="AJ1292">
        <v>21.78</v>
      </c>
      <c r="AL1292" t="s">
        <v>79</v>
      </c>
      <c r="AM1292" t="s">
        <v>80</v>
      </c>
      <c r="AO1292" t="s">
        <v>81</v>
      </c>
      <c r="AR1292" t="s">
        <v>80</v>
      </c>
      <c r="AT1292" t="s">
        <v>80</v>
      </c>
      <c r="AW1292" t="s">
        <v>80</v>
      </c>
      <c r="AY1292" t="s">
        <v>3827</v>
      </c>
      <c r="AZ1292" t="s">
        <v>2465</v>
      </c>
      <c r="BA1292" t="s">
        <v>879</v>
      </c>
      <c r="BB1292">
        <v>63341</v>
      </c>
      <c r="BC1292" t="s">
        <v>77</v>
      </c>
    </row>
    <row r="1293" spans="1:55" x14ac:dyDescent="0.25">
      <c r="A1293" t="s">
        <v>2696</v>
      </c>
      <c r="B1293" s="1">
        <v>43454</v>
      </c>
      <c r="C1293" t="s">
        <v>60</v>
      </c>
      <c r="D1293" s="2">
        <v>43421.002210648148</v>
      </c>
      <c r="E1293" t="s">
        <v>61</v>
      </c>
      <c r="F1293" s="1">
        <v>43511</v>
      </c>
      <c r="G1293" s="1">
        <v>43814</v>
      </c>
      <c r="H1293" t="s">
        <v>2697</v>
      </c>
      <c r="J1293" t="s">
        <v>2698</v>
      </c>
      <c r="L1293" t="s">
        <v>2465</v>
      </c>
      <c r="M1293" t="s">
        <v>879</v>
      </c>
      <c r="N1293">
        <v>63303</v>
      </c>
      <c r="O1293" t="s">
        <v>68</v>
      </c>
      <c r="Q1293" t="s">
        <v>2699</v>
      </c>
      <c r="S1293" t="s">
        <v>71</v>
      </c>
      <c r="T1293" t="s">
        <v>1981</v>
      </c>
      <c r="U1293" t="s">
        <v>2700</v>
      </c>
      <c r="V1293" t="s">
        <v>216</v>
      </c>
      <c r="W1293" t="s">
        <v>90</v>
      </c>
      <c r="X1293" t="s">
        <v>2701</v>
      </c>
      <c r="Y1293" t="str">
        <f>"37-3011"</f>
        <v>37-3011</v>
      </c>
      <c r="Z1293" t="s">
        <v>454</v>
      </c>
      <c r="AA1293">
        <v>561730</v>
      </c>
      <c r="AB1293">
        <v>20</v>
      </c>
      <c r="AC1293">
        <v>20</v>
      </c>
      <c r="AD1293" t="s">
        <v>77</v>
      </c>
      <c r="AE1293" t="s">
        <v>78</v>
      </c>
      <c r="AF1293">
        <v>40</v>
      </c>
      <c r="AG1293" s="3">
        <v>0.3125</v>
      </c>
      <c r="AH1293" s="3">
        <v>0.6875</v>
      </c>
      <c r="AI1293" s="4">
        <v>14.52</v>
      </c>
      <c r="AJ1293">
        <v>21.78</v>
      </c>
      <c r="AL1293" t="s">
        <v>79</v>
      </c>
      <c r="AM1293" t="s">
        <v>80</v>
      </c>
      <c r="AO1293" t="s">
        <v>81</v>
      </c>
      <c r="AR1293" t="s">
        <v>80</v>
      </c>
      <c r="AT1293" t="s">
        <v>80</v>
      </c>
      <c r="AW1293" t="s">
        <v>80</v>
      </c>
      <c r="AY1293" t="s">
        <v>2465</v>
      </c>
      <c r="AZ1293" t="s">
        <v>2465</v>
      </c>
      <c r="BA1293" t="s">
        <v>879</v>
      </c>
      <c r="BB1293">
        <v>63303</v>
      </c>
      <c r="BC1293" t="s">
        <v>77</v>
      </c>
    </row>
    <row r="1294" spans="1:55" x14ac:dyDescent="0.25">
      <c r="A1294" t="s">
        <v>7111</v>
      </c>
      <c r="B1294" s="1">
        <v>43440</v>
      </c>
      <c r="C1294" t="s">
        <v>60</v>
      </c>
      <c r="D1294" s="2">
        <v>43417.713993055557</v>
      </c>
      <c r="E1294" t="s">
        <v>61</v>
      </c>
      <c r="F1294" s="1">
        <v>43506</v>
      </c>
      <c r="G1294" s="1">
        <v>43789</v>
      </c>
      <c r="H1294" t="s">
        <v>7112</v>
      </c>
      <c r="I1294" t="s">
        <v>7113</v>
      </c>
      <c r="J1294" t="s">
        <v>7114</v>
      </c>
      <c r="K1294" t="s">
        <v>7115</v>
      </c>
      <c r="L1294" t="s">
        <v>7116</v>
      </c>
      <c r="M1294" t="s">
        <v>879</v>
      </c>
      <c r="N1294">
        <v>64801</v>
      </c>
      <c r="O1294" t="s">
        <v>68</v>
      </c>
      <c r="Q1294" t="s">
        <v>7117</v>
      </c>
      <c r="S1294" t="s">
        <v>71</v>
      </c>
      <c r="T1294" t="s">
        <v>207</v>
      </c>
      <c r="U1294" t="s">
        <v>208</v>
      </c>
      <c r="V1294" t="s">
        <v>209</v>
      </c>
      <c r="W1294" t="s">
        <v>90</v>
      </c>
      <c r="X1294" t="s">
        <v>210</v>
      </c>
      <c r="Y1294" t="str">
        <f>"39-3091"</f>
        <v>39-3091</v>
      </c>
      <c r="Z1294" t="s">
        <v>166</v>
      </c>
      <c r="AA1294">
        <v>713990</v>
      </c>
      <c r="AB1294">
        <v>41</v>
      </c>
      <c r="AC1294">
        <v>41</v>
      </c>
      <c r="AD1294" t="s">
        <v>77</v>
      </c>
      <c r="AE1294" t="s">
        <v>78</v>
      </c>
      <c r="AF1294">
        <v>40</v>
      </c>
      <c r="AG1294" s="3">
        <v>0.54166666666666663</v>
      </c>
      <c r="AH1294" s="3">
        <v>0.91666666666666663</v>
      </c>
      <c r="AI1294" s="4">
        <v>341.6</v>
      </c>
      <c r="AL1294" t="s">
        <v>79</v>
      </c>
      <c r="AM1294" t="s">
        <v>80</v>
      </c>
      <c r="AO1294" t="s">
        <v>81</v>
      </c>
      <c r="AR1294" t="s">
        <v>80</v>
      </c>
      <c r="AT1294" t="s">
        <v>80</v>
      </c>
      <c r="AW1294" t="s">
        <v>80</v>
      </c>
      <c r="AY1294" t="s">
        <v>7118</v>
      </c>
      <c r="AZ1294" t="s">
        <v>4736</v>
      </c>
      <c r="BA1294" t="s">
        <v>879</v>
      </c>
      <c r="BB1294">
        <v>64801</v>
      </c>
      <c r="BC1294" t="s">
        <v>77</v>
      </c>
    </row>
    <row r="1295" spans="1:55" x14ac:dyDescent="0.25">
      <c r="A1295" t="s">
        <v>7191</v>
      </c>
      <c r="B1295" s="1">
        <v>43452</v>
      </c>
      <c r="C1295" t="s">
        <v>60</v>
      </c>
      <c r="D1295" s="2">
        <v>43421.000462962962</v>
      </c>
      <c r="E1295" t="s">
        <v>757</v>
      </c>
      <c r="F1295" s="1">
        <v>43511</v>
      </c>
      <c r="G1295" s="1">
        <v>43784</v>
      </c>
      <c r="H1295" t="s">
        <v>7192</v>
      </c>
      <c r="I1295" t="s">
        <v>5305</v>
      </c>
      <c r="J1295" t="s">
        <v>7193</v>
      </c>
      <c r="L1295" t="s">
        <v>665</v>
      </c>
      <c r="M1295" t="s">
        <v>90</v>
      </c>
      <c r="N1295">
        <v>78753</v>
      </c>
      <c r="O1295" t="s">
        <v>68</v>
      </c>
      <c r="Q1295" t="s">
        <v>7194</v>
      </c>
      <c r="S1295" t="s">
        <v>71</v>
      </c>
      <c r="T1295" t="s">
        <v>823</v>
      </c>
      <c r="U1295" t="s">
        <v>762</v>
      </c>
      <c r="V1295" t="s">
        <v>216</v>
      </c>
      <c r="W1295" t="s">
        <v>90</v>
      </c>
      <c r="X1295" t="s">
        <v>754</v>
      </c>
      <c r="Y1295" t="str">
        <f>"37-3011"</f>
        <v>37-3011</v>
      </c>
      <c r="Z1295" t="s">
        <v>454</v>
      </c>
      <c r="AA1295">
        <v>561730</v>
      </c>
      <c r="AB1295">
        <v>21</v>
      </c>
      <c r="AC1295">
        <v>21</v>
      </c>
      <c r="AD1295" t="s">
        <v>77</v>
      </c>
      <c r="AE1295" t="s">
        <v>96</v>
      </c>
      <c r="AF1295">
        <v>40</v>
      </c>
      <c r="AG1295" s="3">
        <v>0.33333333333333331</v>
      </c>
      <c r="AH1295" s="3">
        <v>0.70833333333333337</v>
      </c>
      <c r="AI1295" s="4">
        <v>13.52</v>
      </c>
      <c r="AJ1295">
        <v>20.28</v>
      </c>
      <c r="AL1295" t="s">
        <v>79</v>
      </c>
      <c r="AM1295" t="s">
        <v>80</v>
      </c>
      <c r="AO1295" t="s">
        <v>81</v>
      </c>
      <c r="AR1295" t="s">
        <v>80</v>
      </c>
      <c r="AT1295" t="s">
        <v>80</v>
      </c>
      <c r="AW1295" t="s">
        <v>80</v>
      </c>
      <c r="AY1295" t="s">
        <v>665</v>
      </c>
      <c r="AZ1295" t="s">
        <v>867</v>
      </c>
      <c r="BA1295" t="s">
        <v>90</v>
      </c>
      <c r="BB1295">
        <v>78753</v>
      </c>
      <c r="BC1295" t="s">
        <v>77</v>
      </c>
    </row>
    <row r="1296" spans="1:55" x14ac:dyDescent="0.25">
      <c r="A1296" t="s">
        <v>2634</v>
      </c>
      <c r="B1296" s="1">
        <v>43452</v>
      </c>
      <c r="C1296" t="s">
        <v>60</v>
      </c>
      <c r="D1296" s="2">
        <v>43417.789884259262</v>
      </c>
      <c r="E1296" t="s">
        <v>85</v>
      </c>
      <c r="H1296" t="s">
        <v>2635</v>
      </c>
      <c r="J1296" t="s">
        <v>2636</v>
      </c>
      <c r="L1296" t="s">
        <v>2637</v>
      </c>
      <c r="M1296" t="s">
        <v>134</v>
      </c>
      <c r="N1296">
        <v>29488</v>
      </c>
      <c r="O1296" t="s">
        <v>68</v>
      </c>
      <c r="Q1296" t="s">
        <v>2638</v>
      </c>
      <c r="S1296" t="s">
        <v>71</v>
      </c>
      <c r="T1296" t="s">
        <v>250</v>
      </c>
      <c r="U1296" t="s">
        <v>346</v>
      </c>
      <c r="V1296" t="s">
        <v>347</v>
      </c>
      <c r="W1296" t="s">
        <v>253</v>
      </c>
      <c r="X1296" t="s">
        <v>254</v>
      </c>
      <c r="Y1296" t="str">
        <f>"45-4011"</f>
        <v>45-4011</v>
      </c>
      <c r="Z1296" t="s">
        <v>242</v>
      </c>
      <c r="AA1296">
        <v>115310</v>
      </c>
      <c r="AB1296">
        <v>15</v>
      </c>
      <c r="AD1296" t="s">
        <v>77</v>
      </c>
      <c r="AE1296" t="s">
        <v>78</v>
      </c>
      <c r="AF1296">
        <v>40</v>
      </c>
      <c r="AG1296" s="3">
        <v>0.29166666666666669</v>
      </c>
      <c r="AH1296" s="3">
        <v>0.64583333333333337</v>
      </c>
      <c r="AI1296" s="4">
        <v>10.25</v>
      </c>
      <c r="AJ1296">
        <v>15.38</v>
      </c>
      <c r="AK1296">
        <v>20.09</v>
      </c>
      <c r="AL1296" t="s">
        <v>79</v>
      </c>
      <c r="AM1296" t="s">
        <v>80</v>
      </c>
      <c r="AO1296" t="s">
        <v>81</v>
      </c>
      <c r="AR1296" t="s">
        <v>80</v>
      </c>
      <c r="AT1296" t="s">
        <v>80</v>
      </c>
      <c r="AW1296" t="s">
        <v>80</v>
      </c>
      <c r="AY1296" t="s">
        <v>2637</v>
      </c>
      <c r="AZ1296" t="s">
        <v>368</v>
      </c>
      <c r="BA1296" t="s">
        <v>134</v>
      </c>
      <c r="BB1296">
        <v>29488</v>
      </c>
      <c r="BC1296" t="s">
        <v>77</v>
      </c>
    </row>
    <row r="1297" spans="1:55" x14ac:dyDescent="0.25">
      <c r="A1297" t="s">
        <v>1975</v>
      </c>
      <c r="B1297" s="1">
        <v>43451</v>
      </c>
      <c r="C1297" t="s">
        <v>60</v>
      </c>
      <c r="D1297" s="2">
        <v>43421.001122685186</v>
      </c>
      <c r="E1297" t="s">
        <v>757</v>
      </c>
      <c r="F1297" s="1">
        <v>43511</v>
      </c>
      <c r="G1297" s="1">
        <v>43814</v>
      </c>
      <c r="H1297" t="s">
        <v>1976</v>
      </c>
      <c r="I1297" t="s">
        <v>1977</v>
      </c>
      <c r="J1297" t="s">
        <v>1978</v>
      </c>
      <c r="L1297" t="s">
        <v>1979</v>
      </c>
      <c r="M1297" t="s">
        <v>240</v>
      </c>
      <c r="N1297">
        <v>30022</v>
      </c>
      <c r="O1297" t="s">
        <v>68</v>
      </c>
      <c r="Q1297" t="s">
        <v>1980</v>
      </c>
      <c r="S1297" t="s">
        <v>71</v>
      </c>
      <c r="T1297" t="s">
        <v>1981</v>
      </c>
      <c r="U1297" t="s">
        <v>762</v>
      </c>
      <c r="V1297" t="s">
        <v>216</v>
      </c>
      <c r="W1297" t="s">
        <v>90</v>
      </c>
      <c r="X1297" t="s">
        <v>754</v>
      </c>
      <c r="Y1297" t="str">
        <f>"37-3011"</f>
        <v>37-3011</v>
      </c>
      <c r="Z1297" t="s">
        <v>454</v>
      </c>
      <c r="AA1297">
        <v>561730</v>
      </c>
      <c r="AB1297">
        <v>18</v>
      </c>
      <c r="AC1297">
        <v>18</v>
      </c>
      <c r="AD1297" t="s">
        <v>77</v>
      </c>
      <c r="AE1297" t="s">
        <v>96</v>
      </c>
      <c r="AF1297">
        <v>40</v>
      </c>
      <c r="AG1297" s="3">
        <v>0.33333333333333331</v>
      </c>
      <c r="AH1297" s="3">
        <v>0.79166666666666663</v>
      </c>
      <c r="AI1297" s="4">
        <v>14.24</v>
      </c>
      <c r="AJ1297">
        <v>21.36</v>
      </c>
      <c r="AL1297" t="s">
        <v>79</v>
      </c>
      <c r="AM1297" t="s">
        <v>80</v>
      </c>
      <c r="AO1297" t="s">
        <v>81</v>
      </c>
      <c r="AR1297" t="s">
        <v>80</v>
      </c>
      <c r="AT1297" t="s">
        <v>80</v>
      </c>
      <c r="AW1297" t="s">
        <v>80</v>
      </c>
      <c r="AY1297" t="s">
        <v>1979</v>
      </c>
      <c r="AZ1297" t="s">
        <v>1982</v>
      </c>
      <c r="BA1297" t="s">
        <v>240</v>
      </c>
      <c r="BB1297">
        <v>30022</v>
      </c>
      <c r="BC1297" t="s">
        <v>77</v>
      </c>
    </row>
    <row r="1298" spans="1:55" x14ac:dyDescent="0.25">
      <c r="A1298" t="s">
        <v>2087</v>
      </c>
      <c r="B1298" s="1">
        <v>43445</v>
      </c>
      <c r="C1298" t="s">
        <v>60</v>
      </c>
      <c r="D1298" s="2">
        <v>43419.854641203703</v>
      </c>
      <c r="E1298" t="s">
        <v>85</v>
      </c>
      <c r="H1298" t="s">
        <v>2088</v>
      </c>
      <c r="J1298" t="s">
        <v>2089</v>
      </c>
      <c r="L1298" t="s">
        <v>1119</v>
      </c>
      <c r="M1298" t="s">
        <v>587</v>
      </c>
      <c r="N1298">
        <v>68512</v>
      </c>
      <c r="O1298" t="s">
        <v>68</v>
      </c>
      <c r="Q1298" t="s">
        <v>2090</v>
      </c>
      <c r="S1298" t="s">
        <v>71</v>
      </c>
      <c r="T1298" t="s">
        <v>2091</v>
      </c>
      <c r="U1298" t="s">
        <v>2092</v>
      </c>
      <c r="V1298" t="s">
        <v>2093</v>
      </c>
      <c r="W1298" t="s">
        <v>90</v>
      </c>
      <c r="X1298" t="s">
        <v>2094</v>
      </c>
      <c r="Y1298" t="str">
        <f>"37-3011"</f>
        <v>37-3011</v>
      </c>
      <c r="Z1298" t="s">
        <v>454</v>
      </c>
      <c r="AA1298">
        <v>237990</v>
      </c>
      <c r="AB1298">
        <v>20</v>
      </c>
      <c r="AD1298" t="s">
        <v>77</v>
      </c>
      <c r="AE1298" t="s">
        <v>78</v>
      </c>
      <c r="AF1298">
        <v>40</v>
      </c>
      <c r="AG1298" s="3">
        <v>0.25</v>
      </c>
      <c r="AH1298" s="3">
        <v>0.60416666666666663</v>
      </c>
      <c r="AI1298" s="4">
        <v>11.82</v>
      </c>
      <c r="AJ1298">
        <v>17.73</v>
      </c>
      <c r="AL1298" t="s">
        <v>79</v>
      </c>
      <c r="AM1298" t="s">
        <v>80</v>
      </c>
      <c r="AO1298" t="s">
        <v>81</v>
      </c>
      <c r="AR1298" t="s">
        <v>80</v>
      </c>
      <c r="AT1298" t="s">
        <v>80</v>
      </c>
      <c r="AW1298" t="s">
        <v>71</v>
      </c>
      <c r="AX1298">
        <v>6</v>
      </c>
      <c r="AY1298" t="s">
        <v>2095</v>
      </c>
      <c r="AZ1298" t="s">
        <v>2096</v>
      </c>
      <c r="BA1298" t="s">
        <v>240</v>
      </c>
      <c r="BB1298">
        <v>30904</v>
      </c>
      <c r="BC1298" t="s">
        <v>77</v>
      </c>
    </row>
    <row r="1299" spans="1:55" x14ac:dyDescent="0.25">
      <c r="A1299" t="s">
        <v>5387</v>
      </c>
      <c r="B1299" s="1">
        <v>43452</v>
      </c>
      <c r="C1299" t="s">
        <v>60</v>
      </c>
      <c r="D1299" s="2">
        <v>43421.002523148149</v>
      </c>
      <c r="E1299" t="s">
        <v>757</v>
      </c>
      <c r="F1299" s="1">
        <v>43511</v>
      </c>
      <c r="G1299" s="1">
        <v>43814</v>
      </c>
      <c r="H1299" t="s">
        <v>5388</v>
      </c>
      <c r="J1299" t="s">
        <v>5389</v>
      </c>
      <c r="L1299" t="s">
        <v>882</v>
      </c>
      <c r="M1299" t="s">
        <v>879</v>
      </c>
      <c r="N1299">
        <v>63128</v>
      </c>
      <c r="O1299" t="s">
        <v>68</v>
      </c>
      <c r="Q1299" t="s">
        <v>5390</v>
      </c>
      <c r="S1299" t="s">
        <v>71</v>
      </c>
      <c r="T1299" t="s">
        <v>1981</v>
      </c>
      <c r="U1299" t="s">
        <v>762</v>
      </c>
      <c r="V1299" t="s">
        <v>216</v>
      </c>
      <c r="W1299" t="s">
        <v>90</v>
      </c>
      <c r="X1299" t="s">
        <v>754</v>
      </c>
      <c r="Y1299" t="str">
        <f>"37-3011"</f>
        <v>37-3011</v>
      </c>
      <c r="Z1299" t="s">
        <v>454</v>
      </c>
      <c r="AA1299">
        <v>561730</v>
      </c>
      <c r="AB1299">
        <v>21</v>
      </c>
      <c r="AC1299">
        <v>21</v>
      </c>
      <c r="AD1299" t="s">
        <v>77</v>
      </c>
      <c r="AE1299" t="s">
        <v>78</v>
      </c>
      <c r="AF1299">
        <v>40</v>
      </c>
      <c r="AG1299" s="3">
        <v>0.29166666666666669</v>
      </c>
      <c r="AH1299" s="3">
        <v>0.66666666666666663</v>
      </c>
      <c r="AI1299" s="4">
        <v>14.52</v>
      </c>
      <c r="AJ1299">
        <v>21.78</v>
      </c>
      <c r="AL1299" t="s">
        <v>79</v>
      </c>
      <c r="AM1299" t="s">
        <v>80</v>
      </c>
      <c r="AO1299" t="s">
        <v>81</v>
      </c>
      <c r="AR1299" t="s">
        <v>80</v>
      </c>
      <c r="AT1299" t="s">
        <v>80</v>
      </c>
      <c r="AW1299" t="s">
        <v>80</v>
      </c>
      <c r="AY1299" t="s">
        <v>882</v>
      </c>
      <c r="AZ1299" t="s">
        <v>882</v>
      </c>
      <c r="BA1299" t="s">
        <v>879</v>
      </c>
      <c r="BB1299">
        <v>63128</v>
      </c>
      <c r="BC1299" t="s">
        <v>77</v>
      </c>
    </row>
    <row r="1300" spans="1:55" x14ac:dyDescent="0.25">
      <c r="A1300" t="s">
        <v>7871</v>
      </c>
      <c r="B1300" s="1">
        <v>43448</v>
      </c>
      <c r="C1300" t="s">
        <v>60</v>
      </c>
      <c r="D1300" s="2">
        <v>43421.001296296294</v>
      </c>
      <c r="E1300" t="s">
        <v>61</v>
      </c>
      <c r="F1300" s="1">
        <v>43511</v>
      </c>
      <c r="G1300" s="1">
        <v>43770</v>
      </c>
      <c r="H1300" t="s">
        <v>7872</v>
      </c>
      <c r="J1300" t="s">
        <v>7873</v>
      </c>
      <c r="L1300" t="s">
        <v>3168</v>
      </c>
      <c r="M1300" t="s">
        <v>879</v>
      </c>
      <c r="N1300">
        <v>65202</v>
      </c>
      <c r="O1300" t="s">
        <v>68</v>
      </c>
      <c r="Q1300" t="s">
        <v>7874</v>
      </c>
      <c r="S1300" t="s">
        <v>71</v>
      </c>
      <c r="T1300" t="s">
        <v>823</v>
      </c>
      <c r="U1300" t="s">
        <v>934</v>
      </c>
      <c r="V1300" t="s">
        <v>220</v>
      </c>
      <c r="W1300" t="s">
        <v>90</v>
      </c>
      <c r="X1300" t="s">
        <v>754</v>
      </c>
      <c r="Y1300" t="str">
        <f>"37-3011"</f>
        <v>37-3011</v>
      </c>
      <c r="Z1300" t="s">
        <v>454</v>
      </c>
      <c r="AA1300">
        <v>561730</v>
      </c>
      <c r="AB1300">
        <v>13</v>
      </c>
      <c r="AC1300">
        <v>13</v>
      </c>
      <c r="AD1300" t="s">
        <v>77</v>
      </c>
      <c r="AE1300" t="s">
        <v>78</v>
      </c>
      <c r="AF1300">
        <v>40</v>
      </c>
      <c r="AG1300" s="3">
        <v>0.33333333333333331</v>
      </c>
      <c r="AH1300" s="3">
        <v>0.70833333333333337</v>
      </c>
      <c r="AI1300" s="4">
        <v>13.36</v>
      </c>
      <c r="AJ1300">
        <v>20.04</v>
      </c>
      <c r="AL1300" t="s">
        <v>79</v>
      </c>
      <c r="AM1300" t="s">
        <v>80</v>
      </c>
      <c r="AO1300" t="s">
        <v>81</v>
      </c>
      <c r="AR1300" t="s">
        <v>80</v>
      </c>
      <c r="AT1300" t="s">
        <v>80</v>
      </c>
      <c r="AW1300" t="s">
        <v>80</v>
      </c>
      <c r="AY1300" t="s">
        <v>3168</v>
      </c>
      <c r="AZ1300" t="s">
        <v>1084</v>
      </c>
      <c r="BA1300" t="s">
        <v>879</v>
      </c>
      <c r="BB1300">
        <v>65202</v>
      </c>
      <c r="BC1300" t="s">
        <v>77</v>
      </c>
    </row>
    <row r="1301" spans="1:55" x14ac:dyDescent="0.25">
      <c r="A1301" t="s">
        <v>3433</v>
      </c>
      <c r="B1301" s="1">
        <v>43451</v>
      </c>
      <c r="C1301" t="s">
        <v>60</v>
      </c>
      <c r="D1301" s="2">
        <v>43421.403541666667</v>
      </c>
      <c r="E1301" t="s">
        <v>61</v>
      </c>
      <c r="F1301" s="1">
        <v>43511</v>
      </c>
      <c r="G1301" s="1">
        <v>43814</v>
      </c>
      <c r="H1301" t="s">
        <v>3434</v>
      </c>
      <c r="J1301" t="s">
        <v>3435</v>
      </c>
      <c r="K1301" t="s">
        <v>3436</v>
      </c>
      <c r="L1301" t="s">
        <v>3437</v>
      </c>
      <c r="M1301" t="s">
        <v>1401</v>
      </c>
      <c r="N1301">
        <v>39056</v>
      </c>
      <c r="O1301" t="s">
        <v>68</v>
      </c>
      <c r="Q1301" t="s">
        <v>3438</v>
      </c>
      <c r="S1301" t="s">
        <v>71</v>
      </c>
      <c r="T1301" t="s">
        <v>750</v>
      </c>
      <c r="U1301" t="s">
        <v>751</v>
      </c>
      <c r="V1301" t="s">
        <v>752</v>
      </c>
      <c r="W1301" t="s">
        <v>753</v>
      </c>
      <c r="X1301" t="s">
        <v>754</v>
      </c>
      <c r="Y1301" t="str">
        <f>"37-3011"</f>
        <v>37-3011</v>
      </c>
      <c r="Z1301" t="s">
        <v>454</v>
      </c>
      <c r="AA1301">
        <v>561730</v>
      </c>
      <c r="AB1301">
        <v>14</v>
      </c>
      <c r="AC1301">
        <v>14</v>
      </c>
      <c r="AD1301" t="s">
        <v>77</v>
      </c>
      <c r="AE1301" t="s">
        <v>96</v>
      </c>
      <c r="AF1301">
        <v>40</v>
      </c>
      <c r="AG1301" s="3">
        <v>0.27083333333333331</v>
      </c>
      <c r="AH1301" s="3">
        <v>0.625</v>
      </c>
      <c r="AI1301" s="4">
        <v>12.27</v>
      </c>
      <c r="AJ1301">
        <v>18.41</v>
      </c>
      <c r="AL1301" t="s">
        <v>79</v>
      </c>
      <c r="AM1301" t="s">
        <v>80</v>
      </c>
      <c r="AO1301" t="s">
        <v>81</v>
      </c>
      <c r="AR1301" t="s">
        <v>80</v>
      </c>
      <c r="AT1301" t="s">
        <v>80</v>
      </c>
      <c r="AW1301" t="s">
        <v>80</v>
      </c>
      <c r="AY1301" t="s">
        <v>3437</v>
      </c>
      <c r="AZ1301" t="s">
        <v>2777</v>
      </c>
      <c r="BA1301" t="s">
        <v>1401</v>
      </c>
      <c r="BB1301">
        <v>39056</v>
      </c>
      <c r="BC1301" t="s">
        <v>77</v>
      </c>
    </row>
    <row r="1302" spans="1:55" x14ac:dyDescent="0.25">
      <c r="A1302" t="s">
        <v>7926</v>
      </c>
      <c r="B1302" s="1">
        <v>43424</v>
      </c>
      <c r="C1302" t="s">
        <v>60</v>
      </c>
      <c r="D1302" s="2">
        <v>43420.014085648145</v>
      </c>
      <c r="E1302" t="s">
        <v>350</v>
      </c>
      <c r="H1302" t="s">
        <v>670</v>
      </c>
      <c r="I1302" t="s">
        <v>671</v>
      </c>
      <c r="J1302" t="s">
        <v>2581</v>
      </c>
      <c r="K1302" t="s">
        <v>2582</v>
      </c>
      <c r="L1302" t="s">
        <v>383</v>
      </c>
      <c r="M1302" t="s">
        <v>381</v>
      </c>
      <c r="N1302">
        <v>96950</v>
      </c>
      <c r="O1302" t="s">
        <v>68</v>
      </c>
      <c r="Q1302" t="s">
        <v>672</v>
      </c>
      <c r="S1302" t="s">
        <v>71</v>
      </c>
      <c r="T1302" t="s">
        <v>673</v>
      </c>
      <c r="U1302" t="s">
        <v>674</v>
      </c>
      <c r="V1302" t="s">
        <v>380</v>
      </c>
      <c r="W1302" t="s">
        <v>381</v>
      </c>
      <c r="X1302" t="s">
        <v>7563</v>
      </c>
      <c r="Y1302" t="str">
        <f>"47-2141"</f>
        <v>47-2141</v>
      </c>
      <c r="Z1302" t="s">
        <v>3748</v>
      </c>
      <c r="AA1302">
        <v>721120</v>
      </c>
      <c r="AB1302">
        <v>300</v>
      </c>
      <c r="AD1302" t="s">
        <v>77</v>
      </c>
      <c r="AE1302" t="s">
        <v>438</v>
      </c>
      <c r="AF1302">
        <v>35</v>
      </c>
      <c r="AG1302" s="3">
        <v>4.1666666666666664E-2</v>
      </c>
      <c r="AH1302" s="3">
        <v>0.54166666666666663</v>
      </c>
      <c r="AI1302" s="4">
        <v>14.15</v>
      </c>
      <c r="AJ1302">
        <v>21.23</v>
      </c>
      <c r="AL1302" t="s">
        <v>79</v>
      </c>
      <c r="AM1302" t="s">
        <v>80</v>
      </c>
      <c r="AO1302" t="s">
        <v>81</v>
      </c>
      <c r="AR1302" t="s">
        <v>80</v>
      </c>
      <c r="AT1302" t="s">
        <v>80</v>
      </c>
      <c r="AW1302" t="s">
        <v>71</v>
      </c>
      <c r="AX1302">
        <v>12</v>
      </c>
      <c r="AY1302" t="s">
        <v>383</v>
      </c>
      <c r="AZ1302" t="s">
        <v>676</v>
      </c>
      <c r="BA1302" t="s">
        <v>381</v>
      </c>
      <c r="BB1302">
        <v>96950</v>
      </c>
      <c r="BC1302" t="s">
        <v>83</v>
      </c>
    </row>
    <row r="1303" spans="1:55" x14ac:dyDescent="0.25">
      <c r="A1303" t="s">
        <v>6307</v>
      </c>
      <c r="B1303" s="1">
        <v>43448</v>
      </c>
      <c r="C1303" t="s">
        <v>60</v>
      </c>
      <c r="D1303" s="2">
        <v>43421.001805555556</v>
      </c>
      <c r="E1303" t="s">
        <v>757</v>
      </c>
      <c r="F1303" s="1">
        <v>43511</v>
      </c>
      <c r="G1303" s="1">
        <v>43814</v>
      </c>
      <c r="H1303" t="s">
        <v>6308</v>
      </c>
      <c r="J1303" t="s">
        <v>6309</v>
      </c>
      <c r="L1303" t="s">
        <v>6310</v>
      </c>
      <c r="M1303" t="s">
        <v>152</v>
      </c>
      <c r="N1303">
        <v>21154</v>
      </c>
      <c r="O1303" t="s">
        <v>68</v>
      </c>
      <c r="Q1303" t="s">
        <v>6311</v>
      </c>
      <c r="S1303" t="s">
        <v>71</v>
      </c>
      <c r="T1303" t="s">
        <v>823</v>
      </c>
      <c r="U1303" t="s">
        <v>934</v>
      </c>
      <c r="V1303" t="s">
        <v>220</v>
      </c>
      <c r="W1303" t="s">
        <v>90</v>
      </c>
      <c r="X1303" t="s">
        <v>754</v>
      </c>
      <c r="Y1303" t="str">
        <f>"37-3011"</f>
        <v>37-3011</v>
      </c>
      <c r="Z1303" t="s">
        <v>454</v>
      </c>
      <c r="AA1303">
        <v>561730</v>
      </c>
      <c r="AB1303">
        <v>36</v>
      </c>
      <c r="AC1303">
        <v>36</v>
      </c>
      <c r="AD1303" t="s">
        <v>77</v>
      </c>
      <c r="AE1303" t="s">
        <v>78</v>
      </c>
      <c r="AF1303">
        <v>40</v>
      </c>
      <c r="AG1303" s="3">
        <v>0.29166666666666669</v>
      </c>
      <c r="AH1303" s="3">
        <v>0.66666666666666663</v>
      </c>
      <c r="AI1303" s="4">
        <v>14.64</v>
      </c>
      <c r="AJ1303">
        <v>21.96</v>
      </c>
      <c r="AL1303" t="s">
        <v>79</v>
      </c>
      <c r="AM1303" t="s">
        <v>80</v>
      </c>
      <c r="AO1303" t="s">
        <v>81</v>
      </c>
      <c r="AP1303" t="s">
        <v>69</v>
      </c>
      <c r="AQ1303" t="s">
        <v>69</v>
      </c>
      <c r="AR1303" t="s">
        <v>80</v>
      </c>
      <c r="AT1303" t="s">
        <v>80</v>
      </c>
      <c r="AW1303" t="s">
        <v>80</v>
      </c>
      <c r="AY1303" t="s">
        <v>6310</v>
      </c>
      <c r="AZ1303" t="s">
        <v>2507</v>
      </c>
      <c r="BA1303" t="s">
        <v>152</v>
      </c>
      <c r="BB1303">
        <v>21154</v>
      </c>
      <c r="BC1303" t="s">
        <v>77</v>
      </c>
    </row>
    <row r="1304" spans="1:55" x14ac:dyDescent="0.25">
      <c r="A1304" t="s">
        <v>930</v>
      </c>
      <c r="B1304" s="1">
        <v>43451</v>
      </c>
      <c r="C1304" t="s">
        <v>60</v>
      </c>
      <c r="D1304" s="2">
        <v>43421.002256944441</v>
      </c>
      <c r="E1304" t="s">
        <v>757</v>
      </c>
      <c r="F1304" s="1">
        <v>43511</v>
      </c>
      <c r="G1304" s="1">
        <v>43814</v>
      </c>
      <c r="H1304" t="s">
        <v>931</v>
      </c>
      <c r="J1304" t="s">
        <v>932</v>
      </c>
      <c r="L1304" t="s">
        <v>216</v>
      </c>
      <c r="M1304" t="s">
        <v>90</v>
      </c>
      <c r="N1304">
        <v>75229</v>
      </c>
      <c r="O1304" t="s">
        <v>68</v>
      </c>
      <c r="Q1304" t="s">
        <v>933</v>
      </c>
      <c r="S1304" t="s">
        <v>71</v>
      </c>
      <c r="T1304" t="s">
        <v>823</v>
      </c>
      <c r="U1304" t="s">
        <v>934</v>
      </c>
      <c r="V1304" t="s">
        <v>220</v>
      </c>
      <c r="W1304" t="s">
        <v>90</v>
      </c>
      <c r="X1304" t="s">
        <v>754</v>
      </c>
      <c r="Y1304" t="str">
        <f>"37-3011"</f>
        <v>37-3011</v>
      </c>
      <c r="Z1304" t="s">
        <v>454</v>
      </c>
      <c r="AA1304">
        <v>561730</v>
      </c>
      <c r="AB1304">
        <v>6</v>
      </c>
      <c r="AC1304">
        <v>6</v>
      </c>
      <c r="AD1304" t="s">
        <v>77</v>
      </c>
      <c r="AE1304" t="s">
        <v>96</v>
      </c>
      <c r="AF1304">
        <v>40</v>
      </c>
      <c r="AG1304" s="3">
        <v>0.29166666666666669</v>
      </c>
      <c r="AH1304" s="3">
        <v>0.66666666666666663</v>
      </c>
      <c r="AI1304" s="4">
        <v>13.94</v>
      </c>
      <c r="AJ1304">
        <v>20.91</v>
      </c>
      <c r="AL1304" t="s">
        <v>79</v>
      </c>
      <c r="AM1304" t="s">
        <v>80</v>
      </c>
      <c r="AO1304" t="s">
        <v>81</v>
      </c>
      <c r="AP1304" t="s">
        <v>69</v>
      </c>
      <c r="AQ1304" t="s">
        <v>69</v>
      </c>
      <c r="AR1304" t="s">
        <v>80</v>
      </c>
      <c r="AT1304" t="s">
        <v>80</v>
      </c>
      <c r="AW1304" t="s">
        <v>80</v>
      </c>
      <c r="AY1304" t="s">
        <v>216</v>
      </c>
      <c r="AZ1304" t="s">
        <v>216</v>
      </c>
      <c r="BA1304" t="s">
        <v>90</v>
      </c>
      <c r="BB1304">
        <v>75229</v>
      </c>
      <c r="BC1304" t="s">
        <v>77</v>
      </c>
    </row>
    <row r="1305" spans="1:55" x14ac:dyDescent="0.25">
      <c r="A1305" t="s">
        <v>684</v>
      </c>
      <c r="B1305" s="1">
        <v>43430</v>
      </c>
      <c r="C1305" t="s">
        <v>60</v>
      </c>
      <c r="D1305" s="2">
        <v>43418.99726851852</v>
      </c>
      <c r="E1305" t="s">
        <v>115</v>
      </c>
      <c r="H1305" t="s">
        <v>685</v>
      </c>
      <c r="J1305" t="s">
        <v>686</v>
      </c>
      <c r="L1305" t="s">
        <v>687</v>
      </c>
      <c r="M1305" t="s">
        <v>119</v>
      </c>
      <c r="N1305">
        <v>34746</v>
      </c>
      <c r="O1305" t="s">
        <v>68</v>
      </c>
      <c r="Q1305" t="s">
        <v>688</v>
      </c>
      <c r="S1305" t="s">
        <v>80</v>
      </c>
      <c r="U1305" t="s">
        <v>108</v>
      </c>
      <c r="X1305" t="s">
        <v>689</v>
      </c>
      <c r="Y1305" t="str">
        <f>"39-9011"</f>
        <v>39-9011</v>
      </c>
      <c r="Z1305" t="s">
        <v>462</v>
      </c>
      <c r="AA1305">
        <v>814110</v>
      </c>
      <c r="AB1305">
        <v>1</v>
      </c>
      <c r="AD1305" t="s">
        <v>77</v>
      </c>
      <c r="AE1305" t="s">
        <v>438</v>
      </c>
      <c r="AF1305">
        <v>40</v>
      </c>
      <c r="AG1305" s="3">
        <v>0.375</v>
      </c>
      <c r="AH1305" s="3">
        <v>0.70833333333333337</v>
      </c>
      <c r="AI1305" s="5">
        <v>10</v>
      </c>
      <c r="AJ1305">
        <v>15</v>
      </c>
      <c r="AK1305">
        <v>18</v>
      </c>
      <c r="AM1305" t="s">
        <v>80</v>
      </c>
      <c r="AO1305" t="s">
        <v>690</v>
      </c>
      <c r="AQ1305" t="s">
        <v>691</v>
      </c>
      <c r="AR1305" t="s">
        <v>80</v>
      </c>
      <c r="AT1305" t="s">
        <v>71</v>
      </c>
      <c r="AU1305">
        <v>12</v>
      </c>
      <c r="AV1305" t="s">
        <v>692</v>
      </c>
      <c r="AW1305" t="s">
        <v>71</v>
      </c>
      <c r="AX1305">
        <v>10</v>
      </c>
      <c r="AY1305" t="s">
        <v>693</v>
      </c>
      <c r="AZ1305" t="s">
        <v>694</v>
      </c>
      <c r="BA1305" t="s">
        <v>119</v>
      </c>
      <c r="BB1305">
        <v>34746</v>
      </c>
      <c r="BC1305" t="s">
        <v>83</v>
      </c>
    </row>
    <row r="1306" spans="1:55" x14ac:dyDescent="0.25">
      <c r="A1306" t="s">
        <v>7195</v>
      </c>
      <c r="B1306" s="1">
        <v>43453</v>
      </c>
      <c r="C1306" t="s">
        <v>60</v>
      </c>
      <c r="D1306" s="2">
        <v>43421.003657407404</v>
      </c>
      <c r="E1306" t="s">
        <v>61</v>
      </c>
      <c r="F1306" s="1">
        <v>43511</v>
      </c>
      <c r="G1306" s="1">
        <v>43814</v>
      </c>
      <c r="H1306" t="s">
        <v>7196</v>
      </c>
      <c r="J1306" t="s">
        <v>7197</v>
      </c>
      <c r="L1306" t="s">
        <v>7198</v>
      </c>
      <c r="M1306" t="s">
        <v>147</v>
      </c>
      <c r="N1306">
        <v>98032</v>
      </c>
      <c r="O1306" t="s">
        <v>68</v>
      </c>
      <c r="Q1306" t="s">
        <v>7199</v>
      </c>
      <c r="S1306" t="s">
        <v>71</v>
      </c>
      <c r="T1306" t="s">
        <v>823</v>
      </c>
      <c r="U1306" t="s">
        <v>3681</v>
      </c>
      <c r="V1306" t="s">
        <v>220</v>
      </c>
      <c r="W1306" t="s">
        <v>90</v>
      </c>
      <c r="X1306" t="s">
        <v>754</v>
      </c>
      <c r="Y1306" t="str">
        <f>"37-3011"</f>
        <v>37-3011</v>
      </c>
      <c r="Z1306" t="s">
        <v>454</v>
      </c>
      <c r="AA1306">
        <v>561730</v>
      </c>
      <c r="AB1306">
        <v>30</v>
      </c>
      <c r="AC1306">
        <v>30</v>
      </c>
      <c r="AD1306" t="s">
        <v>77</v>
      </c>
      <c r="AE1306" t="s">
        <v>78</v>
      </c>
      <c r="AF1306">
        <v>40</v>
      </c>
      <c r="AG1306" s="3">
        <v>0.29166666666666669</v>
      </c>
      <c r="AH1306" s="3">
        <v>0.72916666666666663</v>
      </c>
      <c r="AI1306" s="4">
        <v>17.899999999999999</v>
      </c>
      <c r="AJ1306">
        <v>26.85</v>
      </c>
      <c r="AL1306" t="s">
        <v>79</v>
      </c>
      <c r="AM1306" t="s">
        <v>80</v>
      </c>
      <c r="AO1306" t="s">
        <v>81</v>
      </c>
      <c r="AR1306" t="s">
        <v>80</v>
      </c>
      <c r="AT1306" t="s">
        <v>80</v>
      </c>
      <c r="AW1306" t="s">
        <v>80</v>
      </c>
      <c r="AY1306" t="s">
        <v>7198</v>
      </c>
      <c r="AZ1306" t="s">
        <v>1823</v>
      </c>
      <c r="BA1306" t="s">
        <v>147</v>
      </c>
      <c r="BB1306">
        <v>98032</v>
      </c>
      <c r="BC1306" t="s">
        <v>77</v>
      </c>
    </row>
    <row r="1307" spans="1:55" x14ac:dyDescent="0.25">
      <c r="A1307" t="s">
        <v>6301</v>
      </c>
      <c r="B1307" s="1">
        <v>43462</v>
      </c>
      <c r="C1307" t="s">
        <v>60</v>
      </c>
      <c r="D1307" s="2">
        <v>43418.562743055554</v>
      </c>
      <c r="E1307" t="s">
        <v>61</v>
      </c>
      <c r="F1307" s="1">
        <v>43507</v>
      </c>
      <c r="G1307" s="1">
        <v>43780</v>
      </c>
      <c r="H1307" t="s">
        <v>6302</v>
      </c>
      <c r="J1307" t="s">
        <v>6303</v>
      </c>
      <c r="L1307" t="s">
        <v>6304</v>
      </c>
      <c r="M1307" t="s">
        <v>128</v>
      </c>
      <c r="N1307">
        <v>60169</v>
      </c>
      <c r="O1307" t="s">
        <v>68</v>
      </c>
      <c r="Q1307" t="s">
        <v>6305</v>
      </c>
      <c r="S1307" t="s">
        <v>71</v>
      </c>
      <c r="T1307" t="s">
        <v>4479</v>
      </c>
      <c r="U1307" t="s">
        <v>4480</v>
      </c>
      <c r="V1307" t="s">
        <v>4481</v>
      </c>
      <c r="W1307" t="s">
        <v>1055</v>
      </c>
      <c r="X1307" t="s">
        <v>4482</v>
      </c>
      <c r="Y1307" t="str">
        <f>"39-3091"</f>
        <v>39-3091</v>
      </c>
      <c r="Z1307" t="s">
        <v>166</v>
      </c>
      <c r="AA1307">
        <v>713990</v>
      </c>
      <c r="AB1307">
        <v>120</v>
      </c>
      <c r="AC1307">
        <v>120</v>
      </c>
      <c r="AD1307" t="s">
        <v>77</v>
      </c>
      <c r="AE1307" t="s">
        <v>78</v>
      </c>
      <c r="AF1307">
        <v>40</v>
      </c>
      <c r="AG1307" s="3">
        <v>0.5</v>
      </c>
      <c r="AH1307" s="3">
        <v>0.91666666666666663</v>
      </c>
      <c r="AI1307" s="4">
        <v>8.83</v>
      </c>
      <c r="AL1307" t="s">
        <v>79</v>
      </c>
      <c r="AM1307" t="s">
        <v>80</v>
      </c>
      <c r="AO1307" t="s">
        <v>81</v>
      </c>
      <c r="AP1307" t="s">
        <v>69</v>
      </c>
      <c r="AQ1307" t="s">
        <v>69</v>
      </c>
      <c r="AR1307" t="s">
        <v>80</v>
      </c>
      <c r="AT1307" t="s">
        <v>80</v>
      </c>
      <c r="AW1307" t="s">
        <v>80</v>
      </c>
      <c r="AY1307" t="s">
        <v>6306</v>
      </c>
      <c r="AZ1307" t="s">
        <v>493</v>
      </c>
      <c r="BA1307" t="s">
        <v>90</v>
      </c>
      <c r="BB1307">
        <v>33534</v>
      </c>
      <c r="BC1307" t="s">
        <v>77</v>
      </c>
    </row>
    <row r="1308" spans="1:55" x14ac:dyDescent="0.25">
      <c r="A1308" t="s">
        <v>3772</v>
      </c>
      <c r="B1308" s="1">
        <v>43452</v>
      </c>
      <c r="C1308" t="s">
        <v>60</v>
      </c>
      <c r="D1308" s="2">
        <v>43435.002928240741</v>
      </c>
      <c r="E1308" t="s">
        <v>85</v>
      </c>
      <c r="H1308" t="s">
        <v>3773</v>
      </c>
      <c r="J1308" t="s">
        <v>3774</v>
      </c>
      <c r="L1308" t="s">
        <v>3775</v>
      </c>
      <c r="M1308" t="s">
        <v>1099</v>
      </c>
      <c r="N1308">
        <v>84084</v>
      </c>
      <c r="O1308" t="s">
        <v>68</v>
      </c>
      <c r="Q1308" t="s">
        <v>3776</v>
      </c>
      <c r="S1308" t="s">
        <v>71</v>
      </c>
      <c r="T1308" t="s">
        <v>1429</v>
      </c>
      <c r="U1308" t="s">
        <v>1430</v>
      </c>
      <c r="V1308" t="s">
        <v>1431</v>
      </c>
      <c r="W1308" t="s">
        <v>303</v>
      </c>
      <c r="X1308" t="s">
        <v>1432</v>
      </c>
      <c r="Y1308" t="str">
        <f>"37-3011"</f>
        <v>37-3011</v>
      </c>
      <c r="Z1308" t="s">
        <v>454</v>
      </c>
      <c r="AA1308">
        <v>54132</v>
      </c>
      <c r="AB1308">
        <v>60</v>
      </c>
      <c r="AD1308" t="s">
        <v>77</v>
      </c>
      <c r="AE1308" t="s">
        <v>96</v>
      </c>
      <c r="AF1308">
        <v>40</v>
      </c>
      <c r="AG1308" s="3">
        <v>0.3125</v>
      </c>
      <c r="AH1308" s="3">
        <v>0.66666666666666663</v>
      </c>
      <c r="AI1308" s="4">
        <v>13.68</v>
      </c>
      <c r="AL1308" t="s">
        <v>79</v>
      </c>
      <c r="AM1308" t="s">
        <v>80</v>
      </c>
      <c r="AO1308" t="s">
        <v>81</v>
      </c>
      <c r="AR1308" t="s">
        <v>80</v>
      </c>
      <c r="AT1308" t="s">
        <v>80</v>
      </c>
      <c r="AW1308" t="s">
        <v>71</v>
      </c>
      <c r="AX1308">
        <v>1</v>
      </c>
      <c r="AY1308" t="s">
        <v>3775</v>
      </c>
      <c r="AZ1308" t="s">
        <v>3777</v>
      </c>
      <c r="BA1308" t="s">
        <v>1099</v>
      </c>
      <c r="BB1308">
        <v>84084</v>
      </c>
      <c r="BC1308" t="s">
        <v>77</v>
      </c>
    </row>
    <row r="1309" spans="1:55" x14ac:dyDescent="0.25">
      <c r="A1309" t="s">
        <v>5468</v>
      </c>
      <c r="B1309" s="1">
        <v>43453</v>
      </c>
      <c r="C1309" t="s">
        <v>60</v>
      </c>
      <c r="D1309" s="2">
        <v>43421.004062499997</v>
      </c>
      <c r="E1309" t="s">
        <v>757</v>
      </c>
      <c r="F1309" s="1">
        <v>43511</v>
      </c>
      <c r="G1309" s="1">
        <v>43799</v>
      </c>
      <c r="H1309" t="s">
        <v>5469</v>
      </c>
      <c r="J1309" t="s">
        <v>5470</v>
      </c>
      <c r="L1309" t="s">
        <v>3827</v>
      </c>
      <c r="M1309" t="s">
        <v>879</v>
      </c>
      <c r="N1309">
        <v>63341</v>
      </c>
      <c r="O1309" t="s">
        <v>68</v>
      </c>
      <c r="Q1309" t="s">
        <v>5471</v>
      </c>
      <c r="S1309" t="s">
        <v>71</v>
      </c>
      <c r="T1309" t="s">
        <v>823</v>
      </c>
      <c r="U1309" t="s">
        <v>3681</v>
      </c>
      <c r="V1309" t="s">
        <v>220</v>
      </c>
      <c r="W1309" t="s">
        <v>90</v>
      </c>
      <c r="X1309" t="s">
        <v>754</v>
      </c>
      <c r="Y1309" t="str">
        <f>"37-3011"</f>
        <v>37-3011</v>
      </c>
      <c r="Z1309" t="s">
        <v>454</v>
      </c>
      <c r="AA1309">
        <v>561730</v>
      </c>
      <c r="AB1309">
        <v>13</v>
      </c>
      <c r="AC1309">
        <v>13</v>
      </c>
      <c r="AD1309" t="s">
        <v>77</v>
      </c>
      <c r="AE1309" t="s">
        <v>78</v>
      </c>
      <c r="AF1309">
        <v>40</v>
      </c>
      <c r="AG1309" s="3">
        <v>0.29166666666666669</v>
      </c>
      <c r="AH1309" s="3">
        <v>0.75</v>
      </c>
      <c r="AI1309" s="4">
        <v>14.52</v>
      </c>
      <c r="AJ1309">
        <v>21.78</v>
      </c>
      <c r="AL1309" t="s">
        <v>79</v>
      </c>
      <c r="AM1309" t="s">
        <v>80</v>
      </c>
      <c r="AO1309" t="s">
        <v>81</v>
      </c>
      <c r="AR1309" t="s">
        <v>80</v>
      </c>
      <c r="AT1309" t="s">
        <v>80</v>
      </c>
      <c r="AW1309" t="s">
        <v>80</v>
      </c>
      <c r="AY1309" t="s">
        <v>3827</v>
      </c>
      <c r="AZ1309" t="s">
        <v>2465</v>
      </c>
      <c r="BA1309" t="s">
        <v>879</v>
      </c>
      <c r="BB1309">
        <v>63341</v>
      </c>
      <c r="BC1309" t="s">
        <v>77</v>
      </c>
    </row>
    <row r="1310" spans="1:55" x14ac:dyDescent="0.25">
      <c r="A1310" t="s">
        <v>2022</v>
      </c>
      <c r="B1310" s="1">
        <v>43445</v>
      </c>
      <c r="C1310" t="s">
        <v>60</v>
      </c>
      <c r="D1310" s="2">
        <v>43420.66988425926</v>
      </c>
      <c r="E1310" t="s">
        <v>61</v>
      </c>
      <c r="F1310" s="1">
        <v>43510</v>
      </c>
      <c r="G1310" s="1">
        <v>43808</v>
      </c>
      <c r="H1310" t="s">
        <v>2023</v>
      </c>
      <c r="J1310" t="s">
        <v>2024</v>
      </c>
      <c r="L1310" t="s">
        <v>2025</v>
      </c>
      <c r="M1310" t="s">
        <v>479</v>
      </c>
      <c r="N1310">
        <v>43230</v>
      </c>
      <c r="O1310" t="s">
        <v>68</v>
      </c>
      <c r="Q1310" t="s">
        <v>2026</v>
      </c>
      <c r="S1310" t="s">
        <v>71</v>
      </c>
      <c r="T1310" t="s">
        <v>2027</v>
      </c>
      <c r="U1310" t="s">
        <v>2028</v>
      </c>
      <c r="V1310" t="s">
        <v>2029</v>
      </c>
      <c r="W1310" t="s">
        <v>139</v>
      </c>
      <c r="X1310" t="s">
        <v>754</v>
      </c>
      <c r="Y1310" t="str">
        <f>"37-3011"</f>
        <v>37-3011</v>
      </c>
      <c r="Z1310" t="s">
        <v>454</v>
      </c>
      <c r="AA1310">
        <v>561730</v>
      </c>
      <c r="AB1310">
        <v>26</v>
      </c>
      <c r="AC1310">
        <v>26</v>
      </c>
      <c r="AD1310" t="s">
        <v>77</v>
      </c>
      <c r="AE1310" t="s">
        <v>78</v>
      </c>
      <c r="AF1310">
        <v>35</v>
      </c>
      <c r="AG1310" s="3">
        <v>0.29166666666666669</v>
      </c>
      <c r="AH1310" s="3">
        <v>0.625</v>
      </c>
      <c r="AI1310" s="4">
        <v>13.83</v>
      </c>
      <c r="AJ1310">
        <v>20.75</v>
      </c>
      <c r="AL1310" t="s">
        <v>79</v>
      </c>
      <c r="AM1310" t="s">
        <v>80</v>
      </c>
      <c r="AO1310" t="s">
        <v>81</v>
      </c>
      <c r="AR1310" t="s">
        <v>80</v>
      </c>
      <c r="AT1310" t="s">
        <v>80</v>
      </c>
      <c r="AW1310" t="s">
        <v>80</v>
      </c>
      <c r="AY1310" t="s">
        <v>2025</v>
      </c>
      <c r="AZ1310" t="s">
        <v>1144</v>
      </c>
      <c r="BA1310" t="s">
        <v>479</v>
      </c>
      <c r="BB1310">
        <v>43230</v>
      </c>
      <c r="BC1310" t="s">
        <v>77</v>
      </c>
    </row>
    <row r="1311" spans="1:55" x14ac:dyDescent="0.25">
      <c r="A1311" t="s">
        <v>7381</v>
      </c>
      <c r="B1311" s="1">
        <v>43441</v>
      </c>
      <c r="C1311" t="s">
        <v>60</v>
      </c>
      <c r="D1311" s="2">
        <v>43430.441435185188</v>
      </c>
      <c r="E1311" t="s">
        <v>85</v>
      </c>
      <c r="H1311" t="s">
        <v>7382</v>
      </c>
      <c r="J1311" t="s">
        <v>7383</v>
      </c>
      <c r="L1311" t="s">
        <v>2004</v>
      </c>
      <c r="M1311" t="s">
        <v>90</v>
      </c>
      <c r="N1311">
        <v>75401</v>
      </c>
      <c r="O1311" t="s">
        <v>68</v>
      </c>
      <c r="Q1311" t="s">
        <v>7384</v>
      </c>
      <c r="S1311" t="s">
        <v>71</v>
      </c>
      <c r="T1311" t="s">
        <v>2717</v>
      </c>
      <c r="U1311" t="s">
        <v>2718</v>
      </c>
      <c r="V1311" t="s">
        <v>2719</v>
      </c>
      <c r="W1311" t="s">
        <v>90</v>
      </c>
      <c r="X1311" t="s">
        <v>7385</v>
      </c>
      <c r="Y1311" t="str">
        <f>"47-3012"</f>
        <v>47-3012</v>
      </c>
      <c r="Z1311" t="s">
        <v>1580</v>
      </c>
      <c r="AA1311">
        <v>337110</v>
      </c>
      <c r="AB1311">
        <v>10</v>
      </c>
      <c r="AD1311" t="s">
        <v>77</v>
      </c>
      <c r="AE1311" t="s">
        <v>96</v>
      </c>
      <c r="AF1311">
        <v>40</v>
      </c>
      <c r="AG1311" s="3">
        <v>0.33333333333333331</v>
      </c>
      <c r="AH1311" s="3">
        <v>0.70833333333333337</v>
      </c>
      <c r="AI1311" s="4">
        <v>14.56</v>
      </c>
      <c r="AL1311" t="s">
        <v>79</v>
      </c>
      <c r="AM1311" t="s">
        <v>80</v>
      </c>
      <c r="AO1311" t="s">
        <v>81</v>
      </c>
      <c r="AP1311" t="s">
        <v>1074</v>
      </c>
      <c r="AQ1311" t="s">
        <v>1074</v>
      </c>
      <c r="AR1311" t="s">
        <v>80</v>
      </c>
      <c r="AT1311" t="s">
        <v>80</v>
      </c>
      <c r="AW1311" t="s">
        <v>80</v>
      </c>
      <c r="AY1311" t="s">
        <v>2004</v>
      </c>
      <c r="AZ1311" t="s">
        <v>2720</v>
      </c>
      <c r="BA1311" t="s">
        <v>90</v>
      </c>
      <c r="BB1311">
        <v>75401</v>
      </c>
      <c r="BC1311" t="s">
        <v>83</v>
      </c>
    </row>
    <row r="1312" spans="1:55" x14ac:dyDescent="0.25">
      <c r="A1312" t="s">
        <v>7918</v>
      </c>
      <c r="B1312" s="1">
        <v>43434</v>
      </c>
      <c r="C1312" t="s">
        <v>60</v>
      </c>
      <c r="D1312" s="2">
        <v>43422.859282407408</v>
      </c>
      <c r="E1312" t="s">
        <v>85</v>
      </c>
      <c r="H1312" t="s">
        <v>7919</v>
      </c>
      <c r="J1312" t="s">
        <v>7920</v>
      </c>
      <c r="L1312" t="s">
        <v>4771</v>
      </c>
      <c r="M1312" t="s">
        <v>90</v>
      </c>
      <c r="N1312">
        <v>75077</v>
      </c>
      <c r="O1312" t="s">
        <v>68</v>
      </c>
      <c r="Q1312" t="s">
        <v>7921</v>
      </c>
      <c r="S1312" t="s">
        <v>71</v>
      </c>
      <c r="T1312" t="s">
        <v>2717</v>
      </c>
      <c r="U1312" t="s">
        <v>2718</v>
      </c>
      <c r="V1312" t="s">
        <v>2719</v>
      </c>
      <c r="W1312" t="s">
        <v>90</v>
      </c>
      <c r="X1312" t="s">
        <v>754</v>
      </c>
      <c r="Y1312" t="str">
        <f>"37-3011"</f>
        <v>37-3011</v>
      </c>
      <c r="Z1312" t="s">
        <v>454</v>
      </c>
      <c r="AA1312">
        <v>561730</v>
      </c>
      <c r="AB1312">
        <v>28</v>
      </c>
      <c r="AD1312" t="s">
        <v>77</v>
      </c>
      <c r="AE1312" t="s">
        <v>96</v>
      </c>
      <c r="AF1312">
        <v>40</v>
      </c>
      <c r="AG1312" s="3">
        <v>0.33333333333333331</v>
      </c>
      <c r="AH1312" s="3">
        <v>0.70833333333333337</v>
      </c>
      <c r="AI1312" s="4">
        <v>13.94</v>
      </c>
      <c r="AJ1312">
        <v>20.91</v>
      </c>
      <c r="AL1312" t="s">
        <v>79</v>
      </c>
      <c r="AM1312" t="s">
        <v>80</v>
      </c>
      <c r="AO1312" t="s">
        <v>81</v>
      </c>
      <c r="AP1312" t="s">
        <v>1074</v>
      </c>
      <c r="AQ1312" t="s">
        <v>1074</v>
      </c>
      <c r="AR1312" t="s">
        <v>80</v>
      </c>
      <c r="AT1312" t="s">
        <v>80</v>
      </c>
      <c r="AW1312" t="s">
        <v>80</v>
      </c>
      <c r="AY1312" t="s">
        <v>4771</v>
      </c>
      <c r="AZ1312" t="s">
        <v>3399</v>
      </c>
      <c r="BA1312" t="s">
        <v>90</v>
      </c>
      <c r="BB1312">
        <v>75077</v>
      </c>
      <c r="BC1312" t="s">
        <v>77</v>
      </c>
    </row>
    <row r="1313" spans="1:55" x14ac:dyDescent="0.25">
      <c r="A1313" t="s">
        <v>6319</v>
      </c>
      <c r="B1313" s="1">
        <v>43460</v>
      </c>
      <c r="C1313" t="s">
        <v>60</v>
      </c>
      <c r="D1313" s="2">
        <v>43419.698981481481</v>
      </c>
      <c r="E1313" t="s">
        <v>61</v>
      </c>
      <c r="F1313" s="1">
        <v>43500</v>
      </c>
      <c r="G1313" s="1">
        <v>43791</v>
      </c>
      <c r="H1313" t="s">
        <v>6320</v>
      </c>
      <c r="J1313" t="s">
        <v>6321</v>
      </c>
      <c r="L1313" t="s">
        <v>698</v>
      </c>
      <c r="M1313" t="s">
        <v>90</v>
      </c>
      <c r="N1313">
        <v>78641</v>
      </c>
      <c r="O1313" t="s">
        <v>68</v>
      </c>
      <c r="Q1313" t="s">
        <v>6322</v>
      </c>
      <c r="S1313" t="s">
        <v>71</v>
      </c>
      <c r="T1313" t="s">
        <v>700</v>
      </c>
      <c r="U1313" t="s">
        <v>701</v>
      </c>
      <c r="V1313" t="s">
        <v>640</v>
      </c>
      <c r="W1313" t="s">
        <v>90</v>
      </c>
      <c r="X1313" t="s">
        <v>702</v>
      </c>
      <c r="Y1313" t="str">
        <f>"37-3011"</f>
        <v>37-3011</v>
      </c>
      <c r="Z1313" t="s">
        <v>454</v>
      </c>
      <c r="AA1313">
        <v>561730</v>
      </c>
      <c r="AB1313">
        <v>6</v>
      </c>
      <c r="AC1313">
        <v>6</v>
      </c>
      <c r="AD1313" t="s">
        <v>77</v>
      </c>
      <c r="AE1313" t="s">
        <v>96</v>
      </c>
      <c r="AF1313">
        <v>40</v>
      </c>
      <c r="AG1313" s="3">
        <v>0.3125</v>
      </c>
      <c r="AH1313" s="3">
        <v>0.6875</v>
      </c>
      <c r="AI1313" s="4">
        <v>13.91</v>
      </c>
      <c r="AJ1313">
        <v>20.87</v>
      </c>
      <c r="AK1313">
        <v>21.75</v>
      </c>
      <c r="AL1313" t="s">
        <v>79</v>
      </c>
      <c r="AM1313" t="s">
        <v>80</v>
      </c>
      <c r="AO1313" t="s">
        <v>81</v>
      </c>
      <c r="AR1313" t="s">
        <v>80</v>
      </c>
      <c r="AT1313" t="s">
        <v>80</v>
      </c>
      <c r="AW1313" t="s">
        <v>71</v>
      </c>
      <c r="AX1313">
        <v>3</v>
      </c>
      <c r="AY1313" t="s">
        <v>698</v>
      </c>
      <c r="AZ1313" t="s">
        <v>703</v>
      </c>
      <c r="BA1313" t="s">
        <v>90</v>
      </c>
      <c r="BB1313">
        <v>78641</v>
      </c>
      <c r="BC1313" t="s">
        <v>77</v>
      </c>
    </row>
    <row r="1314" spans="1:55" x14ac:dyDescent="0.25">
      <c r="A1314" t="s">
        <v>5312</v>
      </c>
      <c r="B1314" s="1">
        <v>43451</v>
      </c>
      <c r="C1314" t="s">
        <v>60</v>
      </c>
      <c r="D1314" s="2">
        <v>43420.670902777776</v>
      </c>
      <c r="E1314" t="s">
        <v>61</v>
      </c>
      <c r="F1314" s="1">
        <v>43510</v>
      </c>
      <c r="G1314" s="1">
        <v>43799</v>
      </c>
      <c r="H1314" t="s">
        <v>5313</v>
      </c>
      <c r="I1314" t="s">
        <v>5314</v>
      </c>
      <c r="J1314" t="s">
        <v>5315</v>
      </c>
      <c r="K1314" t="s">
        <v>5316</v>
      </c>
      <c r="L1314" t="s">
        <v>5317</v>
      </c>
      <c r="M1314" t="s">
        <v>303</v>
      </c>
      <c r="N1314">
        <v>95345</v>
      </c>
      <c r="O1314" t="s">
        <v>68</v>
      </c>
      <c r="Q1314" t="s">
        <v>5318</v>
      </c>
      <c r="S1314" t="s">
        <v>71</v>
      </c>
      <c r="T1314" t="s">
        <v>2027</v>
      </c>
      <c r="U1314" t="s">
        <v>2028</v>
      </c>
      <c r="V1314" t="s">
        <v>2029</v>
      </c>
      <c r="W1314" t="s">
        <v>139</v>
      </c>
      <c r="X1314" t="s">
        <v>5319</v>
      </c>
      <c r="Y1314" t="str">
        <f>"35-9021"</f>
        <v>35-9021</v>
      </c>
      <c r="Z1314" t="s">
        <v>1883</v>
      </c>
      <c r="AA1314">
        <v>721199</v>
      </c>
      <c r="AB1314">
        <v>6</v>
      </c>
      <c r="AC1314">
        <v>6</v>
      </c>
      <c r="AD1314" t="s">
        <v>77</v>
      </c>
      <c r="AE1314" t="s">
        <v>96</v>
      </c>
      <c r="AF1314">
        <v>35</v>
      </c>
      <c r="AG1314" s="3">
        <v>0.29166666666666669</v>
      </c>
      <c r="AH1314" s="3">
        <v>0.625</v>
      </c>
      <c r="AI1314" s="4">
        <v>11.44</v>
      </c>
      <c r="AJ1314">
        <v>17.16</v>
      </c>
      <c r="AL1314" t="s">
        <v>79</v>
      </c>
      <c r="AM1314" t="s">
        <v>80</v>
      </c>
      <c r="AO1314" t="s">
        <v>81</v>
      </c>
      <c r="AR1314" t="s">
        <v>80</v>
      </c>
      <c r="AT1314" t="s">
        <v>80</v>
      </c>
      <c r="AW1314" t="s">
        <v>80</v>
      </c>
      <c r="AY1314" t="s">
        <v>5317</v>
      </c>
      <c r="AZ1314" t="s">
        <v>5320</v>
      </c>
      <c r="BA1314" t="s">
        <v>303</v>
      </c>
      <c r="BB1314">
        <v>95345</v>
      </c>
      <c r="BC1314" t="s">
        <v>83</v>
      </c>
    </row>
    <row r="1315" spans="1:55" x14ac:dyDescent="0.25">
      <c r="A1315" t="s">
        <v>7083</v>
      </c>
      <c r="B1315" s="1">
        <v>43441</v>
      </c>
      <c r="C1315" t="s">
        <v>60</v>
      </c>
      <c r="D1315" s="2">
        <v>43422.449594907404</v>
      </c>
      <c r="E1315" t="s">
        <v>85</v>
      </c>
      <c r="H1315" t="s">
        <v>7084</v>
      </c>
      <c r="J1315" t="s">
        <v>7085</v>
      </c>
      <c r="L1315" t="s">
        <v>3616</v>
      </c>
      <c r="M1315" t="s">
        <v>90</v>
      </c>
      <c r="N1315">
        <v>75087</v>
      </c>
      <c r="O1315" t="s">
        <v>68</v>
      </c>
      <c r="Q1315" t="s">
        <v>7086</v>
      </c>
      <c r="S1315" t="s">
        <v>71</v>
      </c>
      <c r="T1315" t="s">
        <v>1259</v>
      </c>
      <c r="U1315" t="s">
        <v>1064</v>
      </c>
      <c r="V1315" t="s">
        <v>1065</v>
      </c>
      <c r="W1315" t="s">
        <v>90</v>
      </c>
      <c r="X1315" t="s">
        <v>7087</v>
      </c>
      <c r="Y1315" t="str">
        <f>"37-3013"</f>
        <v>37-3013</v>
      </c>
      <c r="Z1315" t="s">
        <v>1972</v>
      </c>
      <c r="AA1315">
        <v>561730</v>
      </c>
      <c r="AB1315">
        <v>6</v>
      </c>
      <c r="AD1315" t="s">
        <v>77</v>
      </c>
      <c r="AE1315" t="s">
        <v>78</v>
      </c>
      <c r="AF1315">
        <v>35</v>
      </c>
      <c r="AG1315" s="3">
        <v>0.33333333333333331</v>
      </c>
      <c r="AH1315" s="3">
        <v>0.70833333333333337</v>
      </c>
      <c r="AI1315" s="4">
        <v>16.510000000000002</v>
      </c>
      <c r="AJ1315">
        <v>24.77</v>
      </c>
      <c r="AL1315" t="s">
        <v>79</v>
      </c>
      <c r="AM1315" t="s">
        <v>80</v>
      </c>
      <c r="AO1315" t="s">
        <v>81</v>
      </c>
      <c r="AR1315" t="s">
        <v>80</v>
      </c>
      <c r="AT1315" t="s">
        <v>80</v>
      </c>
      <c r="AW1315" t="s">
        <v>80</v>
      </c>
      <c r="AY1315" t="s">
        <v>3616</v>
      </c>
      <c r="AZ1315" t="s">
        <v>3616</v>
      </c>
      <c r="BA1315" t="s">
        <v>90</v>
      </c>
      <c r="BB1315">
        <v>75087</v>
      </c>
      <c r="BC1315" t="s">
        <v>77</v>
      </c>
    </row>
    <row r="1316" spans="1:55" x14ac:dyDescent="0.25">
      <c r="A1316" t="s">
        <v>5615</v>
      </c>
      <c r="B1316" s="1">
        <v>43461</v>
      </c>
      <c r="C1316" t="s">
        <v>60</v>
      </c>
      <c r="D1316" s="2">
        <v>43435.003958333335</v>
      </c>
      <c r="E1316" t="s">
        <v>85</v>
      </c>
      <c r="H1316" t="s">
        <v>5616</v>
      </c>
      <c r="J1316" t="s">
        <v>5617</v>
      </c>
      <c r="L1316" t="s">
        <v>5618</v>
      </c>
      <c r="M1316" t="s">
        <v>1099</v>
      </c>
      <c r="N1316">
        <v>84660</v>
      </c>
      <c r="O1316" t="s">
        <v>68</v>
      </c>
      <c r="Q1316" t="s">
        <v>5619</v>
      </c>
      <c r="S1316" t="s">
        <v>71</v>
      </c>
      <c r="T1316" t="s">
        <v>1429</v>
      </c>
      <c r="U1316" t="s">
        <v>1430</v>
      </c>
      <c r="V1316" t="s">
        <v>1431</v>
      </c>
      <c r="W1316" t="s">
        <v>303</v>
      </c>
      <c r="X1316" t="s">
        <v>1432</v>
      </c>
      <c r="Y1316" t="str">
        <f>"37-3011"</f>
        <v>37-3011</v>
      </c>
      <c r="Z1316" t="s">
        <v>454</v>
      </c>
      <c r="AA1316">
        <v>54132</v>
      </c>
      <c r="AB1316">
        <v>15</v>
      </c>
      <c r="AD1316" t="s">
        <v>77</v>
      </c>
      <c r="AE1316" t="s">
        <v>96</v>
      </c>
      <c r="AF1316">
        <v>40</v>
      </c>
      <c r="AG1316" s="3">
        <v>0.3125</v>
      </c>
      <c r="AH1316" s="3">
        <v>0.66666666666666663</v>
      </c>
      <c r="AI1316" s="4">
        <v>13.52</v>
      </c>
      <c r="AL1316" t="s">
        <v>79</v>
      </c>
      <c r="AM1316" t="s">
        <v>80</v>
      </c>
      <c r="AO1316" t="s">
        <v>81</v>
      </c>
      <c r="AR1316" t="s">
        <v>80</v>
      </c>
      <c r="AT1316" t="s">
        <v>80</v>
      </c>
      <c r="AW1316" t="s">
        <v>71</v>
      </c>
      <c r="AX1316">
        <v>2</v>
      </c>
      <c r="AY1316" t="s">
        <v>5618</v>
      </c>
      <c r="AZ1316" t="s">
        <v>2167</v>
      </c>
      <c r="BA1316" t="s">
        <v>1099</v>
      </c>
      <c r="BB1316">
        <v>84660</v>
      </c>
      <c r="BC1316" t="s">
        <v>77</v>
      </c>
    </row>
    <row r="1317" spans="1:55" x14ac:dyDescent="0.25">
      <c r="A1317" t="s">
        <v>3164</v>
      </c>
      <c r="B1317" s="1">
        <v>43451</v>
      </c>
      <c r="C1317" t="s">
        <v>60</v>
      </c>
      <c r="D1317" s="2">
        <v>43421.0003125</v>
      </c>
      <c r="E1317" t="s">
        <v>757</v>
      </c>
      <c r="F1317" s="1">
        <v>43511</v>
      </c>
      <c r="G1317" s="1">
        <v>43814</v>
      </c>
      <c r="H1317" t="s">
        <v>3165</v>
      </c>
      <c r="I1317" t="s">
        <v>69</v>
      </c>
      <c r="J1317" t="s">
        <v>3166</v>
      </c>
      <c r="K1317" t="s">
        <v>3167</v>
      </c>
      <c r="L1317" t="s">
        <v>3168</v>
      </c>
      <c r="M1317" t="s">
        <v>879</v>
      </c>
      <c r="N1317">
        <v>65202</v>
      </c>
      <c r="O1317" t="s">
        <v>68</v>
      </c>
      <c r="P1317" t="s">
        <v>69</v>
      </c>
      <c r="Q1317" t="s">
        <v>3169</v>
      </c>
      <c r="S1317" t="s">
        <v>71</v>
      </c>
      <c r="T1317" t="s">
        <v>823</v>
      </c>
      <c r="U1317" t="s">
        <v>934</v>
      </c>
      <c r="V1317" t="s">
        <v>220</v>
      </c>
      <c r="W1317" t="s">
        <v>90</v>
      </c>
      <c r="X1317" t="s">
        <v>754</v>
      </c>
      <c r="Y1317" t="str">
        <f>"37-3011"</f>
        <v>37-3011</v>
      </c>
      <c r="Z1317" t="s">
        <v>454</v>
      </c>
      <c r="AA1317">
        <v>561730</v>
      </c>
      <c r="AB1317">
        <v>18</v>
      </c>
      <c r="AC1317">
        <v>18</v>
      </c>
      <c r="AD1317" t="s">
        <v>77</v>
      </c>
      <c r="AE1317" t="s">
        <v>78</v>
      </c>
      <c r="AF1317">
        <v>40</v>
      </c>
      <c r="AG1317" s="3">
        <v>0.29166666666666669</v>
      </c>
      <c r="AH1317" s="3">
        <v>0.66666666666666663</v>
      </c>
      <c r="AI1317" s="4">
        <v>13.36</v>
      </c>
      <c r="AJ1317">
        <v>20.04</v>
      </c>
      <c r="AL1317" t="s">
        <v>79</v>
      </c>
      <c r="AM1317" t="s">
        <v>80</v>
      </c>
      <c r="AO1317" t="s">
        <v>81</v>
      </c>
      <c r="AP1317" t="s">
        <v>69</v>
      </c>
      <c r="AQ1317" t="s">
        <v>69</v>
      </c>
      <c r="AR1317" t="s">
        <v>80</v>
      </c>
      <c r="AT1317" t="s">
        <v>80</v>
      </c>
      <c r="AW1317" t="s">
        <v>80</v>
      </c>
      <c r="AY1317" t="s">
        <v>3168</v>
      </c>
      <c r="AZ1317" t="s">
        <v>1084</v>
      </c>
      <c r="BA1317" t="s">
        <v>879</v>
      </c>
      <c r="BB1317">
        <v>65202</v>
      </c>
      <c r="BC1317" t="s">
        <v>77</v>
      </c>
    </row>
    <row r="1318" spans="1:55" x14ac:dyDescent="0.25">
      <c r="A1318" t="s">
        <v>3187</v>
      </c>
      <c r="B1318" s="1">
        <v>43440</v>
      </c>
      <c r="C1318" t="s">
        <v>60</v>
      </c>
      <c r="D1318" s="2">
        <v>43418.845324074071</v>
      </c>
      <c r="E1318" t="s">
        <v>61</v>
      </c>
      <c r="F1318" s="1">
        <v>43508</v>
      </c>
      <c r="G1318" s="1">
        <v>43809</v>
      </c>
      <c r="H1318" t="s">
        <v>3188</v>
      </c>
      <c r="I1318" t="s">
        <v>69</v>
      </c>
      <c r="J1318" t="s">
        <v>3189</v>
      </c>
      <c r="K1318" t="s">
        <v>69</v>
      </c>
      <c r="L1318" t="s">
        <v>89</v>
      </c>
      <c r="M1318" t="s">
        <v>90</v>
      </c>
      <c r="N1318">
        <v>78258</v>
      </c>
      <c r="O1318" t="s">
        <v>68</v>
      </c>
      <c r="P1318" t="s">
        <v>69</v>
      </c>
      <c r="Q1318" t="s">
        <v>3190</v>
      </c>
      <c r="S1318" t="s">
        <v>71</v>
      </c>
      <c r="T1318" t="s">
        <v>207</v>
      </c>
      <c r="U1318" t="s">
        <v>208</v>
      </c>
      <c r="V1318" t="s">
        <v>209</v>
      </c>
      <c r="W1318" t="s">
        <v>90</v>
      </c>
      <c r="X1318" t="s">
        <v>3191</v>
      </c>
      <c r="Y1318" t="str">
        <f>"39-3091"</f>
        <v>39-3091</v>
      </c>
      <c r="Z1318" t="s">
        <v>166</v>
      </c>
      <c r="AA1318">
        <v>713990</v>
      </c>
      <c r="AB1318">
        <v>32</v>
      </c>
      <c r="AC1318">
        <v>32</v>
      </c>
      <c r="AD1318" t="s">
        <v>77</v>
      </c>
      <c r="AE1318" t="s">
        <v>78</v>
      </c>
      <c r="AF1318">
        <v>40</v>
      </c>
      <c r="AG1318" s="3">
        <v>0.54166666666666663</v>
      </c>
      <c r="AH1318" s="3">
        <v>0.91666666666666663</v>
      </c>
      <c r="AI1318" s="4">
        <v>8.8800000000000008</v>
      </c>
      <c r="AL1318" t="s">
        <v>79</v>
      </c>
      <c r="AM1318" t="s">
        <v>80</v>
      </c>
      <c r="AO1318" t="s">
        <v>81</v>
      </c>
      <c r="AR1318" t="s">
        <v>80</v>
      </c>
      <c r="AT1318" t="s">
        <v>80</v>
      </c>
      <c r="AW1318" t="s">
        <v>80</v>
      </c>
      <c r="AY1318" t="s">
        <v>3192</v>
      </c>
      <c r="AZ1318" t="s">
        <v>228</v>
      </c>
      <c r="BA1318" t="s">
        <v>90</v>
      </c>
      <c r="BB1318">
        <v>78380</v>
      </c>
      <c r="BC1318" t="s">
        <v>77</v>
      </c>
    </row>
    <row r="1319" spans="1:55" x14ac:dyDescent="0.25">
      <c r="A1319" t="s">
        <v>1990</v>
      </c>
      <c r="B1319" s="1">
        <v>43440</v>
      </c>
      <c r="C1319" t="s">
        <v>60</v>
      </c>
      <c r="D1319" s="2">
        <v>43419.818541666667</v>
      </c>
      <c r="E1319" t="s">
        <v>61</v>
      </c>
      <c r="F1319" s="1">
        <v>43508</v>
      </c>
      <c r="G1319" s="1">
        <v>43767</v>
      </c>
      <c r="H1319" t="s">
        <v>1991</v>
      </c>
      <c r="J1319" t="s">
        <v>1992</v>
      </c>
      <c r="K1319" t="s">
        <v>1993</v>
      </c>
      <c r="L1319" t="s">
        <v>1994</v>
      </c>
      <c r="M1319" t="s">
        <v>128</v>
      </c>
      <c r="N1319">
        <v>62208</v>
      </c>
      <c r="O1319" t="s">
        <v>68</v>
      </c>
      <c r="Q1319" t="s">
        <v>1995</v>
      </c>
      <c r="S1319" t="s">
        <v>71</v>
      </c>
      <c r="T1319" t="s">
        <v>207</v>
      </c>
      <c r="U1319" t="s">
        <v>208</v>
      </c>
      <c r="V1319" t="s">
        <v>209</v>
      </c>
      <c r="W1319" t="s">
        <v>90</v>
      </c>
      <c r="X1319" t="s">
        <v>210</v>
      </c>
      <c r="Y1319" t="str">
        <f>"39-3091"</f>
        <v>39-3091</v>
      </c>
      <c r="Z1319" t="s">
        <v>166</v>
      </c>
      <c r="AA1319">
        <v>713990</v>
      </c>
      <c r="AB1319">
        <v>20</v>
      </c>
      <c r="AC1319">
        <v>20</v>
      </c>
      <c r="AD1319" t="s">
        <v>77</v>
      </c>
      <c r="AE1319" t="s">
        <v>78</v>
      </c>
      <c r="AF1319">
        <v>40</v>
      </c>
      <c r="AG1319" s="3">
        <v>0.54166666666666663</v>
      </c>
      <c r="AH1319" s="3">
        <v>0.91666666666666663</v>
      </c>
      <c r="AI1319" s="5">
        <v>344</v>
      </c>
      <c r="AL1319" t="s">
        <v>79</v>
      </c>
      <c r="AM1319" t="s">
        <v>80</v>
      </c>
      <c r="AO1319" t="s">
        <v>81</v>
      </c>
      <c r="AR1319" t="s">
        <v>80</v>
      </c>
      <c r="AT1319" t="s">
        <v>80</v>
      </c>
      <c r="AW1319" t="s">
        <v>80</v>
      </c>
      <c r="AY1319" t="s">
        <v>1996</v>
      </c>
      <c r="AZ1319" t="s">
        <v>787</v>
      </c>
      <c r="BA1319" t="s">
        <v>128</v>
      </c>
      <c r="BB1319">
        <v>62232</v>
      </c>
      <c r="BC1319" t="s">
        <v>77</v>
      </c>
    </row>
    <row r="1320" spans="1:55" x14ac:dyDescent="0.25">
      <c r="A1320" t="s">
        <v>4254</v>
      </c>
      <c r="B1320" s="1">
        <v>43452</v>
      </c>
      <c r="C1320" t="s">
        <v>60</v>
      </c>
      <c r="D1320" s="2">
        <v>43421.006018518521</v>
      </c>
      <c r="E1320" t="s">
        <v>757</v>
      </c>
      <c r="F1320" s="1">
        <v>43511</v>
      </c>
      <c r="G1320" s="1">
        <v>43814</v>
      </c>
      <c r="H1320" t="s">
        <v>4255</v>
      </c>
      <c r="J1320" t="s">
        <v>4256</v>
      </c>
      <c r="L1320" t="s">
        <v>882</v>
      </c>
      <c r="M1320" t="s">
        <v>879</v>
      </c>
      <c r="N1320">
        <v>63129</v>
      </c>
      <c r="O1320" t="s">
        <v>68</v>
      </c>
      <c r="Q1320" t="s">
        <v>4257</v>
      </c>
      <c r="S1320" t="s">
        <v>71</v>
      </c>
      <c r="T1320" t="s">
        <v>1981</v>
      </c>
      <c r="U1320" t="s">
        <v>762</v>
      </c>
      <c r="V1320" t="s">
        <v>216</v>
      </c>
      <c r="W1320" t="s">
        <v>90</v>
      </c>
      <c r="X1320" t="s">
        <v>754</v>
      </c>
      <c r="Y1320" t="str">
        <f>"37-3011"</f>
        <v>37-3011</v>
      </c>
      <c r="Z1320" t="s">
        <v>454</v>
      </c>
      <c r="AA1320">
        <v>561730</v>
      </c>
      <c r="AB1320">
        <v>14</v>
      </c>
      <c r="AC1320">
        <v>14</v>
      </c>
      <c r="AD1320" t="s">
        <v>77</v>
      </c>
      <c r="AE1320" t="s">
        <v>78</v>
      </c>
      <c r="AF1320">
        <v>40</v>
      </c>
      <c r="AG1320" s="3">
        <v>0.3125</v>
      </c>
      <c r="AH1320" s="3">
        <v>0.70833333333333337</v>
      </c>
      <c r="AI1320" s="4">
        <v>14.52</v>
      </c>
      <c r="AJ1320">
        <v>21.78</v>
      </c>
      <c r="AL1320" t="s">
        <v>79</v>
      </c>
      <c r="AM1320" t="s">
        <v>80</v>
      </c>
      <c r="AO1320" t="s">
        <v>81</v>
      </c>
      <c r="AR1320" t="s">
        <v>80</v>
      </c>
      <c r="AT1320" t="s">
        <v>80</v>
      </c>
      <c r="AW1320" t="s">
        <v>80</v>
      </c>
      <c r="AY1320" t="s">
        <v>882</v>
      </c>
      <c r="AZ1320" t="s">
        <v>882</v>
      </c>
      <c r="BA1320" t="s">
        <v>879</v>
      </c>
      <c r="BB1320">
        <v>63129</v>
      </c>
      <c r="BC1320" t="s">
        <v>77</v>
      </c>
    </row>
    <row r="1321" spans="1:55" x14ac:dyDescent="0.25">
      <c r="A1321" t="s">
        <v>2097</v>
      </c>
      <c r="B1321" s="1">
        <v>43448</v>
      </c>
      <c r="C1321" t="s">
        <v>60</v>
      </c>
      <c r="D1321" s="2">
        <v>43421.001493055555</v>
      </c>
      <c r="E1321" t="s">
        <v>85</v>
      </c>
      <c r="H1321" t="s">
        <v>2098</v>
      </c>
      <c r="J1321" t="s">
        <v>2099</v>
      </c>
      <c r="L1321" t="s">
        <v>2100</v>
      </c>
      <c r="M1321" t="s">
        <v>99</v>
      </c>
      <c r="N1321">
        <v>70420</v>
      </c>
      <c r="O1321" t="s">
        <v>68</v>
      </c>
      <c r="Q1321" t="s">
        <v>2101</v>
      </c>
      <c r="S1321" t="s">
        <v>71</v>
      </c>
      <c r="T1321" t="s">
        <v>1429</v>
      </c>
      <c r="U1321" t="s">
        <v>1430</v>
      </c>
      <c r="V1321" t="s">
        <v>1431</v>
      </c>
      <c r="W1321" t="s">
        <v>303</v>
      </c>
      <c r="X1321" t="s">
        <v>1432</v>
      </c>
      <c r="Y1321" t="str">
        <f>"37-3011"</f>
        <v>37-3011</v>
      </c>
      <c r="Z1321" t="s">
        <v>454</v>
      </c>
      <c r="AA1321">
        <v>54132</v>
      </c>
      <c r="AB1321">
        <v>12</v>
      </c>
      <c r="AD1321" t="s">
        <v>77</v>
      </c>
      <c r="AE1321" t="s">
        <v>96</v>
      </c>
      <c r="AF1321">
        <v>40</v>
      </c>
      <c r="AG1321" s="3">
        <v>0.3125</v>
      </c>
      <c r="AH1321" s="3">
        <v>0.66666666666666663</v>
      </c>
      <c r="AI1321" s="4">
        <v>11.93</v>
      </c>
      <c r="AL1321" t="s">
        <v>79</v>
      </c>
      <c r="AM1321" t="s">
        <v>80</v>
      </c>
      <c r="AO1321" t="s">
        <v>81</v>
      </c>
      <c r="AR1321" t="s">
        <v>80</v>
      </c>
      <c r="AT1321" t="s">
        <v>80</v>
      </c>
      <c r="AW1321" t="s">
        <v>80</v>
      </c>
      <c r="AY1321" t="s">
        <v>2100</v>
      </c>
      <c r="AZ1321" t="s">
        <v>2102</v>
      </c>
      <c r="BA1321" t="s">
        <v>99</v>
      </c>
      <c r="BB1321">
        <v>70420</v>
      </c>
      <c r="BC1321" t="s">
        <v>77</v>
      </c>
    </row>
    <row r="1322" spans="1:55" x14ac:dyDescent="0.25">
      <c r="A1322" t="s">
        <v>7875</v>
      </c>
      <c r="B1322" s="1">
        <v>43451</v>
      </c>
      <c r="C1322" t="s">
        <v>60</v>
      </c>
      <c r="D1322" s="2">
        <v>43421.002430555556</v>
      </c>
      <c r="E1322" t="s">
        <v>757</v>
      </c>
      <c r="F1322" s="1">
        <v>43511</v>
      </c>
      <c r="G1322" s="1">
        <v>43814</v>
      </c>
      <c r="H1322" t="s">
        <v>7710</v>
      </c>
      <c r="J1322" t="s">
        <v>7711</v>
      </c>
      <c r="L1322" t="s">
        <v>7712</v>
      </c>
      <c r="M1322" t="s">
        <v>879</v>
      </c>
      <c r="N1322">
        <v>63367</v>
      </c>
      <c r="O1322" t="s">
        <v>68</v>
      </c>
      <c r="Q1322" t="s">
        <v>7713</v>
      </c>
      <c r="S1322" t="s">
        <v>71</v>
      </c>
      <c r="T1322" t="s">
        <v>823</v>
      </c>
      <c r="U1322" t="s">
        <v>762</v>
      </c>
      <c r="V1322" t="s">
        <v>220</v>
      </c>
      <c r="W1322" t="s">
        <v>90</v>
      </c>
      <c r="X1322" t="s">
        <v>754</v>
      </c>
      <c r="Y1322" t="str">
        <f>"37-3011"</f>
        <v>37-3011</v>
      </c>
      <c r="Z1322" t="s">
        <v>454</v>
      </c>
      <c r="AA1322">
        <v>561730</v>
      </c>
      <c r="AB1322">
        <v>24</v>
      </c>
      <c r="AC1322">
        <v>24</v>
      </c>
      <c r="AD1322" t="s">
        <v>77</v>
      </c>
      <c r="AE1322" t="s">
        <v>78</v>
      </c>
      <c r="AF1322">
        <v>40</v>
      </c>
      <c r="AG1322" s="3">
        <v>0.25</v>
      </c>
      <c r="AH1322" s="3">
        <v>0.625</v>
      </c>
      <c r="AI1322" s="4">
        <v>14.52</v>
      </c>
      <c r="AJ1322">
        <v>21.78</v>
      </c>
      <c r="AK1322">
        <v>21.78</v>
      </c>
      <c r="AL1322" t="s">
        <v>79</v>
      </c>
      <c r="AM1322" t="s">
        <v>80</v>
      </c>
      <c r="AO1322" t="s">
        <v>81</v>
      </c>
      <c r="AR1322" t="s">
        <v>80</v>
      </c>
      <c r="AT1322" t="s">
        <v>80</v>
      </c>
      <c r="AW1322" t="s">
        <v>80</v>
      </c>
      <c r="AY1322" t="s">
        <v>7712</v>
      </c>
      <c r="AZ1322" t="s">
        <v>2465</v>
      </c>
      <c r="BA1322" t="s">
        <v>879</v>
      </c>
      <c r="BB1322">
        <v>63367</v>
      </c>
      <c r="BC1322" t="s">
        <v>77</v>
      </c>
    </row>
    <row r="1323" spans="1:55" x14ac:dyDescent="0.25">
      <c r="A1323" t="s">
        <v>4289</v>
      </c>
      <c r="B1323" s="1">
        <v>43451</v>
      </c>
      <c r="C1323" t="s">
        <v>60</v>
      </c>
      <c r="D1323" s="2">
        <v>43421.004259259258</v>
      </c>
      <c r="E1323" t="s">
        <v>757</v>
      </c>
      <c r="F1323" s="1">
        <v>43511</v>
      </c>
      <c r="G1323" s="1">
        <v>43814</v>
      </c>
      <c r="H1323" t="s">
        <v>4290</v>
      </c>
      <c r="J1323" t="s">
        <v>4291</v>
      </c>
      <c r="L1323" t="s">
        <v>4292</v>
      </c>
      <c r="M1323" t="s">
        <v>90</v>
      </c>
      <c r="N1323">
        <v>76058</v>
      </c>
      <c r="O1323" t="s">
        <v>68</v>
      </c>
      <c r="Q1323" t="s">
        <v>4293</v>
      </c>
      <c r="S1323" t="s">
        <v>71</v>
      </c>
      <c r="T1323" t="s">
        <v>823</v>
      </c>
      <c r="U1323" t="s">
        <v>762</v>
      </c>
      <c r="V1323" t="s">
        <v>220</v>
      </c>
      <c r="W1323" t="s">
        <v>90</v>
      </c>
      <c r="X1323" t="s">
        <v>95</v>
      </c>
      <c r="Y1323" t="str">
        <f>"47-2061"</f>
        <v>47-2061</v>
      </c>
      <c r="Z1323" t="s">
        <v>92</v>
      </c>
      <c r="AA1323">
        <v>237310</v>
      </c>
      <c r="AB1323">
        <v>18</v>
      </c>
      <c r="AC1323">
        <v>18</v>
      </c>
      <c r="AD1323" t="s">
        <v>77</v>
      </c>
      <c r="AE1323" t="s">
        <v>96</v>
      </c>
      <c r="AF1323">
        <v>40</v>
      </c>
      <c r="AG1323" s="3">
        <v>0.29166666666666669</v>
      </c>
      <c r="AH1323" s="3">
        <v>0.66666666666666663</v>
      </c>
      <c r="AI1323" s="4">
        <v>15.04</v>
      </c>
      <c r="AJ1323">
        <v>22.56</v>
      </c>
      <c r="AK1323">
        <v>22.56</v>
      </c>
      <c r="AL1323" t="s">
        <v>79</v>
      </c>
      <c r="AM1323" t="s">
        <v>80</v>
      </c>
      <c r="AO1323" t="s">
        <v>81</v>
      </c>
      <c r="AR1323" t="s">
        <v>80</v>
      </c>
      <c r="AT1323" t="s">
        <v>80</v>
      </c>
      <c r="AW1323" t="s">
        <v>80</v>
      </c>
      <c r="AY1323" t="s">
        <v>4292</v>
      </c>
      <c r="AZ1323" t="s">
        <v>2391</v>
      </c>
      <c r="BA1323" t="s">
        <v>90</v>
      </c>
      <c r="BB1323">
        <v>76058</v>
      </c>
      <c r="BC1323" t="s">
        <v>77</v>
      </c>
    </row>
    <row r="1324" spans="1:55" x14ac:dyDescent="0.25">
      <c r="A1324" t="s">
        <v>4229</v>
      </c>
      <c r="B1324" s="1">
        <v>43451</v>
      </c>
      <c r="C1324" t="s">
        <v>60</v>
      </c>
      <c r="D1324" s="2">
        <v>43421.004710648151</v>
      </c>
      <c r="E1324" t="s">
        <v>757</v>
      </c>
      <c r="F1324" s="1">
        <v>43511</v>
      </c>
      <c r="G1324" s="1">
        <v>43799</v>
      </c>
      <c r="H1324" t="s">
        <v>4230</v>
      </c>
      <c r="J1324" t="s">
        <v>4231</v>
      </c>
      <c r="L1324" t="s">
        <v>4232</v>
      </c>
      <c r="M1324" t="s">
        <v>1055</v>
      </c>
      <c r="N1324">
        <v>47715</v>
      </c>
      <c r="O1324" t="s">
        <v>68</v>
      </c>
      <c r="Q1324" t="s">
        <v>4233</v>
      </c>
      <c r="S1324" t="s">
        <v>71</v>
      </c>
      <c r="T1324" t="s">
        <v>823</v>
      </c>
      <c r="U1324" t="s">
        <v>3681</v>
      </c>
      <c r="V1324" t="s">
        <v>220</v>
      </c>
      <c r="W1324" t="s">
        <v>90</v>
      </c>
      <c r="X1324" t="s">
        <v>754</v>
      </c>
      <c r="Y1324" t="str">
        <f>"37-3011"</f>
        <v>37-3011</v>
      </c>
      <c r="Z1324" t="s">
        <v>454</v>
      </c>
      <c r="AA1324">
        <v>561730</v>
      </c>
      <c r="AB1324">
        <v>6</v>
      </c>
      <c r="AC1324">
        <v>6</v>
      </c>
      <c r="AD1324" t="s">
        <v>77</v>
      </c>
      <c r="AE1324" t="s">
        <v>78</v>
      </c>
      <c r="AF1324">
        <v>40</v>
      </c>
      <c r="AG1324" s="3">
        <v>0.25</v>
      </c>
      <c r="AH1324" s="3">
        <v>0.64583333333333337</v>
      </c>
      <c r="AI1324" s="4">
        <v>11.32</v>
      </c>
      <c r="AJ1324">
        <v>16.98</v>
      </c>
      <c r="AL1324" t="s">
        <v>79</v>
      </c>
      <c r="AM1324" t="s">
        <v>80</v>
      </c>
      <c r="AO1324" t="s">
        <v>81</v>
      </c>
      <c r="AR1324" t="s">
        <v>80</v>
      </c>
      <c r="AT1324" t="s">
        <v>80</v>
      </c>
      <c r="AW1324" t="s">
        <v>80</v>
      </c>
      <c r="AY1324" t="s">
        <v>4232</v>
      </c>
      <c r="AZ1324" t="s">
        <v>4234</v>
      </c>
      <c r="BA1324" t="s">
        <v>1055</v>
      </c>
      <c r="BB1324">
        <v>47715</v>
      </c>
      <c r="BC1324" t="s">
        <v>77</v>
      </c>
    </row>
    <row r="1325" spans="1:55" x14ac:dyDescent="0.25">
      <c r="A1325" t="s">
        <v>2607</v>
      </c>
      <c r="B1325" s="1">
        <v>43453</v>
      </c>
      <c r="C1325" t="s">
        <v>60</v>
      </c>
      <c r="D1325" s="2">
        <v>43435.008784722224</v>
      </c>
      <c r="E1325" t="s">
        <v>85</v>
      </c>
      <c r="H1325" t="s">
        <v>2608</v>
      </c>
      <c r="J1325" t="s">
        <v>2609</v>
      </c>
      <c r="L1325" t="s">
        <v>2610</v>
      </c>
      <c r="M1325" t="s">
        <v>99</v>
      </c>
      <c r="N1325">
        <v>70056</v>
      </c>
      <c r="O1325" t="s">
        <v>68</v>
      </c>
      <c r="Q1325" t="s">
        <v>2611</v>
      </c>
      <c r="S1325" t="s">
        <v>71</v>
      </c>
      <c r="T1325" t="s">
        <v>1063</v>
      </c>
      <c r="U1325" t="s">
        <v>1064</v>
      </c>
      <c r="V1325" t="s">
        <v>1065</v>
      </c>
      <c r="W1325" t="s">
        <v>90</v>
      </c>
      <c r="X1325" t="s">
        <v>754</v>
      </c>
      <c r="Y1325" t="str">
        <f>"37-3011"</f>
        <v>37-3011</v>
      </c>
      <c r="Z1325" t="s">
        <v>454</v>
      </c>
      <c r="AA1325">
        <v>561730</v>
      </c>
      <c r="AB1325">
        <v>40</v>
      </c>
      <c r="AD1325" t="s">
        <v>77</v>
      </c>
      <c r="AE1325" t="s">
        <v>96</v>
      </c>
      <c r="AF1325">
        <v>35</v>
      </c>
      <c r="AG1325" s="3">
        <v>0.28125</v>
      </c>
      <c r="AH1325" s="3">
        <v>0.625</v>
      </c>
      <c r="AI1325" s="4">
        <v>11.93</v>
      </c>
      <c r="AJ1325">
        <v>17.899999999999999</v>
      </c>
      <c r="AL1325" t="s">
        <v>79</v>
      </c>
      <c r="AM1325" t="s">
        <v>80</v>
      </c>
      <c r="AO1325" t="s">
        <v>81</v>
      </c>
      <c r="AR1325" t="s">
        <v>80</v>
      </c>
      <c r="AT1325" t="s">
        <v>80</v>
      </c>
      <c r="AW1325" t="s">
        <v>80</v>
      </c>
      <c r="AY1325" t="s">
        <v>2610</v>
      </c>
      <c r="AZ1325" t="s">
        <v>278</v>
      </c>
      <c r="BA1325" t="s">
        <v>99</v>
      </c>
      <c r="BB1325" t="s">
        <v>278</v>
      </c>
      <c r="BC1325" t="s">
        <v>77</v>
      </c>
    </row>
    <row r="1326" spans="1:55" x14ac:dyDescent="0.25">
      <c r="A1326" t="s">
        <v>3182</v>
      </c>
      <c r="B1326" s="1">
        <v>43448</v>
      </c>
      <c r="C1326" t="s">
        <v>60</v>
      </c>
      <c r="D1326" s="2">
        <v>43421.003472222219</v>
      </c>
      <c r="E1326" t="s">
        <v>757</v>
      </c>
      <c r="F1326" s="1">
        <v>43511</v>
      </c>
      <c r="G1326" s="1">
        <v>43814</v>
      </c>
      <c r="H1326" t="s">
        <v>3183</v>
      </c>
      <c r="J1326" t="s">
        <v>3184</v>
      </c>
      <c r="L1326" t="s">
        <v>3185</v>
      </c>
      <c r="M1326" t="s">
        <v>152</v>
      </c>
      <c r="N1326">
        <v>21032</v>
      </c>
      <c r="O1326" t="s">
        <v>68</v>
      </c>
      <c r="Q1326" t="s">
        <v>3186</v>
      </c>
      <c r="S1326" t="s">
        <v>71</v>
      </c>
      <c r="T1326" t="s">
        <v>823</v>
      </c>
      <c r="U1326" t="s">
        <v>762</v>
      </c>
      <c r="V1326" t="s">
        <v>220</v>
      </c>
      <c r="W1326" t="s">
        <v>90</v>
      </c>
      <c r="X1326" t="s">
        <v>754</v>
      </c>
      <c r="Y1326" t="str">
        <f>"37-3011"</f>
        <v>37-3011</v>
      </c>
      <c r="Z1326" t="s">
        <v>454</v>
      </c>
      <c r="AA1326">
        <v>561730</v>
      </c>
      <c r="AB1326">
        <v>12</v>
      </c>
      <c r="AC1326">
        <v>12</v>
      </c>
      <c r="AD1326" t="s">
        <v>77</v>
      </c>
      <c r="AE1326" t="s">
        <v>78</v>
      </c>
      <c r="AF1326">
        <v>40</v>
      </c>
      <c r="AG1326" s="3">
        <v>0.29166666666666669</v>
      </c>
      <c r="AH1326" s="3">
        <v>0.66666666666666663</v>
      </c>
      <c r="AI1326" s="4">
        <v>14.64</v>
      </c>
      <c r="AJ1326">
        <v>21.96</v>
      </c>
      <c r="AK1326">
        <v>21.96</v>
      </c>
      <c r="AL1326" t="s">
        <v>79</v>
      </c>
      <c r="AM1326" t="s">
        <v>80</v>
      </c>
      <c r="AO1326" t="s">
        <v>81</v>
      </c>
      <c r="AR1326" t="s">
        <v>80</v>
      </c>
      <c r="AT1326" t="s">
        <v>80</v>
      </c>
      <c r="AW1326" t="s">
        <v>80</v>
      </c>
      <c r="AY1326" t="s">
        <v>3185</v>
      </c>
      <c r="AZ1326" t="s">
        <v>1514</v>
      </c>
      <c r="BA1326" t="s">
        <v>152</v>
      </c>
      <c r="BB1326">
        <v>21032</v>
      </c>
      <c r="BC1326" t="s">
        <v>77</v>
      </c>
    </row>
    <row r="1327" spans="1:55" x14ac:dyDescent="0.25">
      <c r="A1327" t="s">
        <v>970</v>
      </c>
      <c r="B1327" s="1">
        <v>43451</v>
      </c>
      <c r="C1327" t="s">
        <v>60</v>
      </c>
      <c r="D1327" s="2">
        <v>43421.002650462964</v>
      </c>
      <c r="E1327" t="s">
        <v>757</v>
      </c>
      <c r="F1327" s="1">
        <v>43511</v>
      </c>
      <c r="G1327" s="1">
        <v>43790</v>
      </c>
      <c r="H1327" t="s">
        <v>971</v>
      </c>
      <c r="J1327" t="s">
        <v>972</v>
      </c>
      <c r="L1327" t="s">
        <v>973</v>
      </c>
      <c r="M1327" t="s">
        <v>99</v>
      </c>
      <c r="N1327">
        <v>70605</v>
      </c>
      <c r="O1327" t="s">
        <v>68</v>
      </c>
      <c r="Q1327" t="s">
        <v>974</v>
      </c>
      <c r="S1327" t="s">
        <v>71</v>
      </c>
      <c r="T1327" t="s">
        <v>761</v>
      </c>
      <c r="U1327" t="s">
        <v>934</v>
      </c>
      <c r="V1327" t="s">
        <v>216</v>
      </c>
      <c r="W1327" t="s">
        <v>90</v>
      </c>
      <c r="X1327" t="s">
        <v>754</v>
      </c>
      <c r="Y1327" t="str">
        <f>"37-3011"</f>
        <v>37-3011</v>
      </c>
      <c r="Z1327" t="s">
        <v>454</v>
      </c>
      <c r="AA1327">
        <v>561730</v>
      </c>
      <c r="AB1327">
        <v>10</v>
      </c>
      <c r="AC1327">
        <v>10</v>
      </c>
      <c r="AD1327" t="s">
        <v>77</v>
      </c>
      <c r="AE1327" t="s">
        <v>96</v>
      </c>
      <c r="AF1327">
        <v>40</v>
      </c>
      <c r="AG1327" s="3">
        <v>0.25</v>
      </c>
      <c r="AH1327" s="3">
        <v>0.60416666666666663</v>
      </c>
      <c r="AI1327" s="4">
        <v>13.96</v>
      </c>
      <c r="AJ1327">
        <v>20.94</v>
      </c>
      <c r="AL1327" t="s">
        <v>79</v>
      </c>
      <c r="AM1327" t="s">
        <v>80</v>
      </c>
      <c r="AO1327" t="s">
        <v>81</v>
      </c>
      <c r="AP1327" t="s">
        <v>69</v>
      </c>
      <c r="AQ1327" t="s">
        <v>69</v>
      </c>
      <c r="AR1327" t="s">
        <v>80</v>
      </c>
      <c r="AT1327" t="s">
        <v>80</v>
      </c>
      <c r="AW1327" t="s">
        <v>80</v>
      </c>
      <c r="AY1327" t="s">
        <v>973</v>
      </c>
      <c r="AZ1327" t="s">
        <v>975</v>
      </c>
      <c r="BA1327" t="s">
        <v>99</v>
      </c>
      <c r="BB1327">
        <v>70605</v>
      </c>
      <c r="BC1327" t="s">
        <v>83</v>
      </c>
    </row>
    <row r="1328" spans="1:55" x14ac:dyDescent="0.25">
      <c r="A1328" t="s">
        <v>7217</v>
      </c>
      <c r="B1328" s="1">
        <v>43465</v>
      </c>
      <c r="C1328" t="s">
        <v>60</v>
      </c>
      <c r="D1328" s="2">
        <v>43423.813483796293</v>
      </c>
      <c r="E1328" t="s">
        <v>61</v>
      </c>
      <c r="F1328" s="1">
        <v>43498</v>
      </c>
      <c r="G1328" s="1">
        <v>43758</v>
      </c>
      <c r="H1328" t="s">
        <v>7218</v>
      </c>
      <c r="J1328" t="s">
        <v>3265</v>
      </c>
      <c r="L1328" t="s">
        <v>3266</v>
      </c>
      <c r="M1328" t="s">
        <v>261</v>
      </c>
      <c r="N1328">
        <v>85206</v>
      </c>
      <c r="O1328" t="s">
        <v>68</v>
      </c>
      <c r="Q1328" t="s">
        <v>3267</v>
      </c>
      <c r="R1328">
        <v>5599</v>
      </c>
      <c r="S1328" t="s">
        <v>80</v>
      </c>
      <c r="U1328" t="s">
        <v>108</v>
      </c>
      <c r="X1328" t="s">
        <v>7219</v>
      </c>
      <c r="Y1328" t="str">
        <f>"47-3015"</f>
        <v>47-3015</v>
      </c>
      <c r="Z1328" t="s">
        <v>2376</v>
      </c>
      <c r="AA1328">
        <v>238990</v>
      </c>
      <c r="AB1328">
        <v>5</v>
      </c>
      <c r="AC1328">
        <v>5</v>
      </c>
      <c r="AD1328" t="s">
        <v>77</v>
      </c>
      <c r="AE1328" t="s">
        <v>96</v>
      </c>
      <c r="AF1328">
        <v>40</v>
      </c>
      <c r="AG1328" s="3">
        <v>0.29166666666666669</v>
      </c>
      <c r="AH1328" s="3">
        <v>0.625</v>
      </c>
      <c r="AI1328" s="4">
        <v>13.78</v>
      </c>
      <c r="AJ1328">
        <v>20.67</v>
      </c>
      <c r="AK1328">
        <v>20.67</v>
      </c>
      <c r="AL1328" t="s">
        <v>79</v>
      </c>
      <c r="AM1328" t="s">
        <v>80</v>
      </c>
      <c r="AO1328" t="s">
        <v>81</v>
      </c>
      <c r="AR1328" t="s">
        <v>80</v>
      </c>
      <c r="AT1328" t="s">
        <v>80</v>
      </c>
      <c r="AW1328" t="s">
        <v>71</v>
      </c>
      <c r="AX1328">
        <v>3</v>
      </c>
      <c r="AY1328" t="s">
        <v>6501</v>
      </c>
      <c r="AZ1328" t="s">
        <v>867</v>
      </c>
      <c r="BA1328" t="s">
        <v>90</v>
      </c>
      <c r="BB1328">
        <v>78660</v>
      </c>
      <c r="BC1328" t="s">
        <v>77</v>
      </c>
    </row>
    <row r="1329" spans="1:55" x14ac:dyDescent="0.25">
      <c r="A1329" t="s">
        <v>3199</v>
      </c>
      <c r="B1329" s="1">
        <v>43451</v>
      </c>
      <c r="C1329" t="s">
        <v>60</v>
      </c>
      <c r="D1329" s="2">
        <v>43421.003113425926</v>
      </c>
      <c r="E1329" t="s">
        <v>757</v>
      </c>
      <c r="F1329" s="1">
        <v>43511</v>
      </c>
      <c r="G1329" s="1">
        <v>43814</v>
      </c>
      <c r="H1329" t="s">
        <v>3200</v>
      </c>
      <c r="J1329" t="s">
        <v>3201</v>
      </c>
      <c r="L1329" t="s">
        <v>3202</v>
      </c>
      <c r="M1329" t="s">
        <v>152</v>
      </c>
      <c r="N1329">
        <v>21015</v>
      </c>
      <c r="O1329" t="s">
        <v>68</v>
      </c>
      <c r="Q1329" t="s">
        <v>3203</v>
      </c>
      <c r="S1329" t="s">
        <v>71</v>
      </c>
      <c r="T1329" t="s">
        <v>823</v>
      </c>
      <c r="U1329" t="s">
        <v>934</v>
      </c>
      <c r="V1329" t="s">
        <v>220</v>
      </c>
      <c r="W1329" t="s">
        <v>90</v>
      </c>
      <c r="X1329" t="s">
        <v>754</v>
      </c>
      <c r="Y1329" t="str">
        <f>"37-3011"</f>
        <v>37-3011</v>
      </c>
      <c r="Z1329" t="s">
        <v>454</v>
      </c>
      <c r="AA1329">
        <v>561730</v>
      </c>
      <c r="AB1329">
        <v>8</v>
      </c>
      <c r="AC1329">
        <v>8</v>
      </c>
      <c r="AD1329" t="s">
        <v>77</v>
      </c>
      <c r="AE1329" t="s">
        <v>78</v>
      </c>
      <c r="AF1329">
        <v>40</v>
      </c>
      <c r="AG1329" s="3">
        <v>0.29166666666666669</v>
      </c>
      <c r="AH1329" s="3">
        <v>0.66666666666666663</v>
      </c>
      <c r="AI1329" s="4">
        <v>14.64</v>
      </c>
      <c r="AJ1329">
        <v>21.96</v>
      </c>
      <c r="AL1329" t="s">
        <v>79</v>
      </c>
      <c r="AM1329" t="s">
        <v>80</v>
      </c>
      <c r="AO1329" t="s">
        <v>81</v>
      </c>
      <c r="AP1329" t="s">
        <v>69</v>
      </c>
      <c r="AQ1329" t="s">
        <v>69</v>
      </c>
      <c r="AR1329" t="s">
        <v>80</v>
      </c>
      <c r="AT1329" t="s">
        <v>80</v>
      </c>
      <c r="AW1329" t="s">
        <v>80</v>
      </c>
      <c r="AY1329" t="s">
        <v>3202</v>
      </c>
      <c r="AZ1329" t="s">
        <v>2507</v>
      </c>
      <c r="BA1329" t="s">
        <v>152</v>
      </c>
      <c r="BB1329">
        <v>21015</v>
      </c>
      <c r="BC1329" t="s">
        <v>77</v>
      </c>
    </row>
    <row r="1330" spans="1:55" x14ac:dyDescent="0.25">
      <c r="A1330" t="s">
        <v>4439</v>
      </c>
      <c r="B1330" s="1">
        <v>43451</v>
      </c>
      <c r="C1330" t="s">
        <v>60</v>
      </c>
      <c r="D1330" s="2">
        <v>43421.003599537034</v>
      </c>
      <c r="E1330" t="s">
        <v>3627</v>
      </c>
      <c r="F1330" s="1">
        <v>43511</v>
      </c>
      <c r="G1330" s="1">
        <v>43799</v>
      </c>
      <c r="H1330" t="s">
        <v>4440</v>
      </c>
      <c r="J1330" t="s">
        <v>4441</v>
      </c>
      <c r="L1330" t="s">
        <v>2100</v>
      </c>
      <c r="M1330" t="s">
        <v>99</v>
      </c>
      <c r="N1330">
        <v>70420</v>
      </c>
      <c r="O1330" t="s">
        <v>68</v>
      </c>
      <c r="Q1330" t="s">
        <v>4442</v>
      </c>
      <c r="R1330">
        <v>206</v>
      </c>
      <c r="S1330" t="s">
        <v>71</v>
      </c>
      <c r="T1330" t="s">
        <v>823</v>
      </c>
      <c r="U1330" t="s">
        <v>934</v>
      </c>
      <c r="V1330" t="s">
        <v>220</v>
      </c>
      <c r="W1330" t="s">
        <v>90</v>
      </c>
      <c r="X1330" t="s">
        <v>754</v>
      </c>
      <c r="Y1330" t="str">
        <f>"37-3011"</f>
        <v>37-3011</v>
      </c>
      <c r="Z1330" t="s">
        <v>454</v>
      </c>
      <c r="AA1330">
        <v>561730</v>
      </c>
      <c r="AB1330">
        <v>11</v>
      </c>
      <c r="AC1330">
        <v>10</v>
      </c>
      <c r="AD1330" t="s">
        <v>77</v>
      </c>
      <c r="AE1330" t="s">
        <v>96</v>
      </c>
      <c r="AF1330">
        <v>40</v>
      </c>
      <c r="AG1330" s="3">
        <v>0.27083333333333331</v>
      </c>
      <c r="AH1330" s="3">
        <v>0.60416666666666663</v>
      </c>
      <c r="AI1330" s="4">
        <v>11.93</v>
      </c>
      <c r="AJ1330">
        <v>17.899999999999999</v>
      </c>
      <c r="AL1330" t="s">
        <v>79</v>
      </c>
      <c r="AM1330" t="s">
        <v>80</v>
      </c>
      <c r="AO1330" t="s">
        <v>81</v>
      </c>
      <c r="AP1330" t="s">
        <v>69</v>
      </c>
      <c r="AQ1330" t="s">
        <v>3167</v>
      </c>
      <c r="AR1330" t="s">
        <v>80</v>
      </c>
      <c r="AT1330" t="s">
        <v>80</v>
      </c>
      <c r="AW1330" t="s">
        <v>80</v>
      </c>
      <c r="AY1330" t="s">
        <v>2100</v>
      </c>
      <c r="AZ1330" t="s">
        <v>1400</v>
      </c>
      <c r="BA1330" t="s">
        <v>99</v>
      </c>
      <c r="BB1330">
        <v>70420</v>
      </c>
      <c r="BC1330" t="s">
        <v>83</v>
      </c>
    </row>
    <row r="1331" spans="1:55" x14ac:dyDescent="0.25">
      <c r="A1331" t="s">
        <v>7310</v>
      </c>
      <c r="B1331" s="1">
        <v>43445</v>
      </c>
      <c r="C1331" t="s">
        <v>60</v>
      </c>
      <c r="D1331" s="2">
        <v>43435.009259259263</v>
      </c>
      <c r="E1331" t="s">
        <v>85</v>
      </c>
      <c r="H1331" t="s">
        <v>7311</v>
      </c>
      <c r="J1331" t="s">
        <v>7312</v>
      </c>
      <c r="L1331" t="s">
        <v>2187</v>
      </c>
      <c r="M1331" t="s">
        <v>592</v>
      </c>
      <c r="N1331">
        <v>37013</v>
      </c>
      <c r="O1331" t="s">
        <v>68</v>
      </c>
      <c r="Q1331" t="s">
        <v>7313</v>
      </c>
      <c r="S1331" t="s">
        <v>71</v>
      </c>
      <c r="T1331" t="s">
        <v>1063</v>
      </c>
      <c r="U1331" t="s">
        <v>1064</v>
      </c>
      <c r="V1331" t="s">
        <v>1065</v>
      </c>
      <c r="W1331" t="s">
        <v>90</v>
      </c>
      <c r="X1331" t="s">
        <v>754</v>
      </c>
      <c r="Y1331" t="str">
        <f>"37-3011"</f>
        <v>37-3011</v>
      </c>
      <c r="Z1331" t="s">
        <v>454</v>
      </c>
      <c r="AA1331">
        <v>561730</v>
      </c>
      <c r="AB1331">
        <v>9</v>
      </c>
      <c r="AD1331" t="s">
        <v>77</v>
      </c>
      <c r="AE1331" t="s">
        <v>96</v>
      </c>
      <c r="AF1331">
        <v>40</v>
      </c>
      <c r="AG1331" s="3">
        <v>0.25</v>
      </c>
      <c r="AH1331" s="3">
        <v>0.66666666666666663</v>
      </c>
      <c r="AI1331" s="4">
        <v>12.56</v>
      </c>
      <c r="AJ1331">
        <v>18.84</v>
      </c>
      <c r="AL1331" t="s">
        <v>79</v>
      </c>
      <c r="AM1331" t="s">
        <v>80</v>
      </c>
      <c r="AO1331" t="s">
        <v>81</v>
      </c>
      <c r="AR1331" t="s">
        <v>80</v>
      </c>
      <c r="AT1331" t="s">
        <v>80</v>
      </c>
      <c r="AW1331" t="s">
        <v>80</v>
      </c>
      <c r="AY1331" t="s">
        <v>2187</v>
      </c>
      <c r="AZ1331" t="s">
        <v>924</v>
      </c>
      <c r="BA1331" t="s">
        <v>592</v>
      </c>
      <c r="BB1331">
        <v>37013</v>
      </c>
      <c r="BC1331" t="s">
        <v>77</v>
      </c>
    </row>
    <row r="1332" spans="1:55" x14ac:dyDescent="0.25">
      <c r="A1332" t="s">
        <v>7885</v>
      </c>
      <c r="B1332" s="1">
        <v>43448</v>
      </c>
      <c r="C1332" t="s">
        <v>60</v>
      </c>
      <c r="D1332" s="2">
        <v>43421.006041666667</v>
      </c>
      <c r="E1332" t="s">
        <v>757</v>
      </c>
      <c r="F1332" s="1">
        <v>43511</v>
      </c>
      <c r="G1332" s="1">
        <v>43814</v>
      </c>
      <c r="H1332" t="s">
        <v>7886</v>
      </c>
      <c r="J1332" t="s">
        <v>7887</v>
      </c>
      <c r="L1332" t="s">
        <v>7888</v>
      </c>
      <c r="M1332" t="s">
        <v>99</v>
      </c>
      <c r="N1332">
        <v>70433</v>
      </c>
      <c r="O1332" t="s">
        <v>68</v>
      </c>
      <c r="Q1332" t="s">
        <v>7889</v>
      </c>
      <c r="S1332" t="s">
        <v>71</v>
      </c>
      <c r="T1332" t="s">
        <v>823</v>
      </c>
      <c r="U1332" t="s">
        <v>762</v>
      </c>
      <c r="V1332" t="s">
        <v>220</v>
      </c>
      <c r="W1332" t="s">
        <v>90</v>
      </c>
      <c r="X1332" t="s">
        <v>754</v>
      </c>
      <c r="Y1332" t="str">
        <f>"37-3011"</f>
        <v>37-3011</v>
      </c>
      <c r="Z1332" t="s">
        <v>454</v>
      </c>
      <c r="AA1332">
        <v>81222</v>
      </c>
      <c r="AB1332">
        <v>6</v>
      </c>
      <c r="AC1332">
        <v>6</v>
      </c>
      <c r="AD1332" t="s">
        <v>77</v>
      </c>
      <c r="AE1332" t="s">
        <v>96</v>
      </c>
      <c r="AF1332">
        <v>40</v>
      </c>
      <c r="AG1332" s="3">
        <v>0.27083333333333331</v>
      </c>
      <c r="AH1332" s="3">
        <v>0.64583333333333337</v>
      </c>
      <c r="AI1332" s="4">
        <v>11.94</v>
      </c>
      <c r="AJ1332">
        <v>17.91</v>
      </c>
      <c r="AK1332">
        <v>17.91</v>
      </c>
      <c r="AL1332" t="s">
        <v>79</v>
      </c>
      <c r="AM1332" t="s">
        <v>80</v>
      </c>
      <c r="AO1332" t="s">
        <v>81</v>
      </c>
      <c r="AR1332" t="s">
        <v>80</v>
      </c>
      <c r="AT1332" t="s">
        <v>80</v>
      </c>
      <c r="AW1332" t="s">
        <v>80</v>
      </c>
      <c r="AY1332" t="s">
        <v>7888</v>
      </c>
      <c r="AZ1332" t="s">
        <v>2102</v>
      </c>
      <c r="BA1332" t="s">
        <v>99</v>
      </c>
      <c r="BB1332">
        <v>70433</v>
      </c>
      <c r="BC1332" t="s">
        <v>77</v>
      </c>
    </row>
    <row r="1333" spans="1:55" x14ac:dyDescent="0.25">
      <c r="A1333" t="s">
        <v>3263</v>
      </c>
      <c r="B1333" s="1">
        <v>43465</v>
      </c>
      <c r="C1333" t="s">
        <v>60</v>
      </c>
      <c r="D1333" s="2">
        <v>43423.789409722223</v>
      </c>
      <c r="E1333" t="s">
        <v>61</v>
      </c>
      <c r="F1333" s="1">
        <v>43498</v>
      </c>
      <c r="G1333" s="1">
        <v>43758</v>
      </c>
      <c r="H1333" t="s">
        <v>3264</v>
      </c>
      <c r="J1333" t="s">
        <v>3265</v>
      </c>
      <c r="L1333" t="s">
        <v>3266</v>
      </c>
      <c r="M1333" t="s">
        <v>261</v>
      </c>
      <c r="N1333">
        <v>85206</v>
      </c>
      <c r="O1333" t="s">
        <v>68</v>
      </c>
      <c r="Q1333" t="s">
        <v>3267</v>
      </c>
      <c r="S1333" t="s">
        <v>80</v>
      </c>
      <c r="U1333" t="s">
        <v>108</v>
      </c>
      <c r="X1333" t="s">
        <v>3268</v>
      </c>
      <c r="Y1333" t="str">
        <f>"47-3015"</f>
        <v>47-3015</v>
      </c>
      <c r="Z1333" t="s">
        <v>2376</v>
      </c>
      <c r="AA1333">
        <v>238990</v>
      </c>
      <c r="AB1333">
        <v>5</v>
      </c>
      <c r="AC1333">
        <v>5</v>
      </c>
      <c r="AD1333" t="s">
        <v>77</v>
      </c>
      <c r="AE1333" t="s">
        <v>96</v>
      </c>
      <c r="AF1333">
        <v>40</v>
      </c>
      <c r="AG1333" s="3">
        <v>0.29166666666666669</v>
      </c>
      <c r="AH1333" s="3">
        <v>0.625</v>
      </c>
      <c r="AI1333" s="4">
        <v>13.31</v>
      </c>
      <c r="AJ1333">
        <v>19.97</v>
      </c>
      <c r="AK1333">
        <v>19.97</v>
      </c>
      <c r="AL1333" t="s">
        <v>79</v>
      </c>
      <c r="AM1333" t="s">
        <v>80</v>
      </c>
      <c r="AO1333" t="s">
        <v>81</v>
      </c>
      <c r="AR1333" t="s">
        <v>80</v>
      </c>
      <c r="AT1333" t="s">
        <v>80</v>
      </c>
      <c r="AW1333" t="s">
        <v>71</v>
      </c>
      <c r="AX1333">
        <v>3</v>
      </c>
      <c r="AY1333" t="s">
        <v>3269</v>
      </c>
      <c r="AZ1333" t="s">
        <v>269</v>
      </c>
      <c r="BA1333" t="s">
        <v>261</v>
      </c>
      <c r="BB1333">
        <v>85741</v>
      </c>
      <c r="BC1333" t="s">
        <v>77</v>
      </c>
    </row>
    <row r="1334" spans="1:55" x14ac:dyDescent="0.25">
      <c r="A1334" t="s">
        <v>1448</v>
      </c>
      <c r="B1334" s="1">
        <v>43460</v>
      </c>
      <c r="C1334" t="s">
        <v>60</v>
      </c>
      <c r="D1334" s="2">
        <v>43435.005208333336</v>
      </c>
      <c r="E1334" t="s">
        <v>61</v>
      </c>
      <c r="F1334" s="1">
        <v>43525</v>
      </c>
      <c r="G1334" s="1">
        <v>43769</v>
      </c>
      <c r="H1334" t="s">
        <v>1449</v>
      </c>
      <c r="J1334" t="s">
        <v>1450</v>
      </c>
      <c r="L1334" t="s">
        <v>1451</v>
      </c>
      <c r="M1334" t="s">
        <v>592</v>
      </c>
      <c r="N1334">
        <v>37321</v>
      </c>
      <c r="O1334" t="s">
        <v>68</v>
      </c>
      <c r="Q1334" t="s">
        <v>1452</v>
      </c>
      <c r="S1334" t="s">
        <v>71</v>
      </c>
      <c r="T1334" t="s">
        <v>250</v>
      </c>
      <c r="U1334" t="s">
        <v>1453</v>
      </c>
      <c r="V1334" t="s">
        <v>252</v>
      </c>
      <c r="W1334" t="s">
        <v>253</v>
      </c>
      <c r="X1334" t="s">
        <v>1454</v>
      </c>
      <c r="Y1334" t="str">
        <f>"53-7063"</f>
        <v>53-7063</v>
      </c>
      <c r="Z1334" t="s">
        <v>1455</v>
      </c>
      <c r="AA1334">
        <v>212311</v>
      </c>
      <c r="AB1334">
        <v>25</v>
      </c>
      <c r="AC1334">
        <v>25</v>
      </c>
      <c r="AD1334" t="s">
        <v>77</v>
      </c>
      <c r="AE1334" t="s">
        <v>96</v>
      </c>
      <c r="AF1334">
        <v>40</v>
      </c>
      <c r="AG1334" s="3">
        <v>0.33333333333333331</v>
      </c>
      <c r="AH1334" s="3">
        <v>0.70833333333333337</v>
      </c>
      <c r="AI1334" s="4">
        <v>17.190000000000001</v>
      </c>
      <c r="AJ1334">
        <v>25.79</v>
      </c>
      <c r="AL1334" t="s">
        <v>79</v>
      </c>
      <c r="AM1334" t="s">
        <v>80</v>
      </c>
      <c r="AO1334" t="s">
        <v>81</v>
      </c>
      <c r="AR1334" t="s">
        <v>80</v>
      </c>
      <c r="AT1334" t="s">
        <v>80</v>
      </c>
      <c r="AW1334" t="s">
        <v>80</v>
      </c>
      <c r="AY1334" t="s">
        <v>1451</v>
      </c>
      <c r="AZ1334" t="s">
        <v>1456</v>
      </c>
      <c r="BA1334" t="s">
        <v>592</v>
      </c>
      <c r="BB1334">
        <v>37321</v>
      </c>
      <c r="BC1334" t="s">
        <v>77</v>
      </c>
    </row>
    <row r="1335" spans="1:55" x14ac:dyDescent="0.25">
      <c r="A1335" t="s">
        <v>7943</v>
      </c>
      <c r="B1335" s="1">
        <v>43452</v>
      </c>
      <c r="C1335" t="s">
        <v>60</v>
      </c>
      <c r="D1335" s="2">
        <v>43421.006863425922</v>
      </c>
      <c r="E1335" t="s">
        <v>61</v>
      </c>
      <c r="F1335" s="1">
        <v>43511</v>
      </c>
      <c r="G1335" s="1">
        <v>43814</v>
      </c>
      <c r="H1335" t="s">
        <v>7944</v>
      </c>
      <c r="J1335" t="s">
        <v>7945</v>
      </c>
      <c r="L1335" t="s">
        <v>5030</v>
      </c>
      <c r="M1335" t="s">
        <v>879</v>
      </c>
      <c r="N1335">
        <v>63017</v>
      </c>
      <c r="O1335" t="s">
        <v>68</v>
      </c>
      <c r="Q1335" t="s">
        <v>7946</v>
      </c>
      <c r="S1335" t="s">
        <v>71</v>
      </c>
      <c r="T1335" t="s">
        <v>1981</v>
      </c>
      <c r="U1335" t="s">
        <v>762</v>
      </c>
      <c r="V1335" t="s">
        <v>216</v>
      </c>
      <c r="W1335" t="s">
        <v>90</v>
      </c>
      <c r="X1335" t="s">
        <v>754</v>
      </c>
      <c r="Y1335" t="str">
        <f>"37-3011"</f>
        <v>37-3011</v>
      </c>
      <c r="Z1335" t="s">
        <v>454</v>
      </c>
      <c r="AA1335">
        <v>561730</v>
      </c>
      <c r="AB1335">
        <v>27</v>
      </c>
      <c r="AC1335">
        <v>27</v>
      </c>
      <c r="AD1335" t="s">
        <v>77</v>
      </c>
      <c r="AE1335" t="s">
        <v>78</v>
      </c>
      <c r="AF1335">
        <v>40</v>
      </c>
      <c r="AG1335" s="3">
        <v>0.29166666666666669</v>
      </c>
      <c r="AH1335" s="3">
        <v>0.70833333333333337</v>
      </c>
      <c r="AI1335" s="4">
        <v>14.52</v>
      </c>
      <c r="AJ1335">
        <v>21.78</v>
      </c>
      <c r="AL1335" t="s">
        <v>79</v>
      </c>
      <c r="AM1335" t="s">
        <v>80</v>
      </c>
      <c r="AO1335" t="s">
        <v>81</v>
      </c>
      <c r="AR1335" t="s">
        <v>80</v>
      </c>
      <c r="AT1335" t="s">
        <v>80</v>
      </c>
      <c r="AW1335" t="s">
        <v>80</v>
      </c>
      <c r="AY1335" t="s">
        <v>5030</v>
      </c>
      <c r="AZ1335" t="s">
        <v>882</v>
      </c>
      <c r="BA1335" t="s">
        <v>879</v>
      </c>
      <c r="BB1335">
        <v>63017</v>
      </c>
      <c r="BC1335" t="s">
        <v>77</v>
      </c>
    </row>
    <row r="1336" spans="1:55" x14ac:dyDescent="0.25">
      <c r="A1336" t="s">
        <v>7901</v>
      </c>
      <c r="B1336" s="1">
        <v>43448</v>
      </c>
      <c r="C1336" t="s">
        <v>60</v>
      </c>
      <c r="D1336" s="2">
        <v>43421.000277777777</v>
      </c>
      <c r="E1336" t="s">
        <v>757</v>
      </c>
      <c r="F1336" s="1">
        <v>43511</v>
      </c>
      <c r="G1336" s="1">
        <v>43814</v>
      </c>
      <c r="H1336" t="s">
        <v>7902</v>
      </c>
      <c r="J1336" t="s">
        <v>7903</v>
      </c>
      <c r="L1336" t="s">
        <v>5220</v>
      </c>
      <c r="M1336" t="s">
        <v>119</v>
      </c>
      <c r="N1336">
        <v>32514</v>
      </c>
      <c r="O1336" t="s">
        <v>68</v>
      </c>
      <c r="Q1336" t="s">
        <v>7904</v>
      </c>
      <c r="S1336" t="s">
        <v>71</v>
      </c>
      <c r="T1336" t="s">
        <v>823</v>
      </c>
      <c r="U1336" t="s">
        <v>762</v>
      </c>
      <c r="V1336" t="s">
        <v>220</v>
      </c>
      <c r="W1336" t="s">
        <v>90</v>
      </c>
      <c r="X1336" t="s">
        <v>754</v>
      </c>
      <c r="Y1336" t="str">
        <f>"37-3011"</f>
        <v>37-3011</v>
      </c>
      <c r="Z1336" t="s">
        <v>454</v>
      </c>
      <c r="AA1336">
        <v>561730</v>
      </c>
      <c r="AB1336">
        <v>26</v>
      </c>
      <c r="AC1336">
        <v>26</v>
      </c>
      <c r="AD1336" t="s">
        <v>77</v>
      </c>
      <c r="AE1336" t="s">
        <v>96</v>
      </c>
      <c r="AF1336">
        <v>40</v>
      </c>
      <c r="AG1336" s="3">
        <v>0.29166666666666669</v>
      </c>
      <c r="AH1336" s="3">
        <v>0.66666666666666663</v>
      </c>
      <c r="AI1336" s="4">
        <v>11.82</v>
      </c>
      <c r="AJ1336">
        <v>17.73</v>
      </c>
      <c r="AK1336">
        <v>17.73</v>
      </c>
      <c r="AL1336" t="s">
        <v>79</v>
      </c>
      <c r="AM1336" t="s">
        <v>80</v>
      </c>
      <c r="AO1336" t="s">
        <v>81</v>
      </c>
      <c r="AR1336" t="s">
        <v>80</v>
      </c>
      <c r="AT1336" t="s">
        <v>80</v>
      </c>
      <c r="AW1336" t="s">
        <v>80</v>
      </c>
      <c r="AY1336" t="s">
        <v>5220</v>
      </c>
      <c r="AZ1336" t="s">
        <v>7905</v>
      </c>
      <c r="BA1336" t="s">
        <v>119</v>
      </c>
      <c r="BB1336">
        <v>32514</v>
      </c>
      <c r="BC1336" t="s">
        <v>77</v>
      </c>
    </row>
    <row r="1337" spans="1:55" x14ac:dyDescent="0.25">
      <c r="A1337" t="s">
        <v>695</v>
      </c>
      <c r="B1337" s="1">
        <v>43460</v>
      </c>
      <c r="C1337" t="s">
        <v>60</v>
      </c>
      <c r="D1337" s="2">
        <v>43419.775659722225</v>
      </c>
      <c r="E1337" t="s">
        <v>61</v>
      </c>
      <c r="F1337" s="1">
        <v>43500</v>
      </c>
      <c r="G1337" s="1">
        <v>43791</v>
      </c>
      <c r="H1337" t="s">
        <v>696</v>
      </c>
      <c r="J1337" t="s">
        <v>697</v>
      </c>
      <c r="L1337" t="s">
        <v>698</v>
      </c>
      <c r="M1337" t="s">
        <v>90</v>
      </c>
      <c r="N1337">
        <v>78641</v>
      </c>
      <c r="O1337" t="s">
        <v>68</v>
      </c>
      <c r="Q1337" t="s">
        <v>699</v>
      </c>
      <c r="S1337" t="s">
        <v>71</v>
      </c>
      <c r="T1337" t="s">
        <v>700</v>
      </c>
      <c r="U1337" t="s">
        <v>701</v>
      </c>
      <c r="V1337" t="s">
        <v>640</v>
      </c>
      <c r="W1337" t="s">
        <v>90</v>
      </c>
      <c r="X1337" t="s">
        <v>702</v>
      </c>
      <c r="Y1337" t="str">
        <f>"37-3011"</f>
        <v>37-3011</v>
      </c>
      <c r="Z1337" t="s">
        <v>454</v>
      </c>
      <c r="AA1337">
        <v>561730</v>
      </c>
      <c r="AB1337">
        <v>20</v>
      </c>
      <c r="AC1337">
        <v>20</v>
      </c>
      <c r="AD1337" t="s">
        <v>77</v>
      </c>
      <c r="AE1337" t="s">
        <v>96</v>
      </c>
      <c r="AF1337">
        <v>40</v>
      </c>
      <c r="AG1337" s="3">
        <v>0.29166666666666669</v>
      </c>
      <c r="AH1337" s="3">
        <v>0.66666666666666663</v>
      </c>
      <c r="AI1337" s="4">
        <v>13.91</v>
      </c>
      <c r="AJ1337">
        <v>20.87</v>
      </c>
      <c r="AK1337">
        <v>22.5</v>
      </c>
      <c r="AL1337" t="s">
        <v>79</v>
      </c>
      <c r="AM1337" t="s">
        <v>80</v>
      </c>
      <c r="AO1337" t="s">
        <v>81</v>
      </c>
      <c r="AR1337" t="s">
        <v>80</v>
      </c>
      <c r="AT1337" t="s">
        <v>80</v>
      </c>
      <c r="AW1337" t="s">
        <v>71</v>
      </c>
      <c r="AX1337">
        <v>3</v>
      </c>
      <c r="AY1337" t="s">
        <v>698</v>
      </c>
      <c r="AZ1337" t="s">
        <v>703</v>
      </c>
      <c r="BA1337" t="s">
        <v>90</v>
      </c>
      <c r="BB1337">
        <v>78641</v>
      </c>
      <c r="BC1337" t="s">
        <v>77</v>
      </c>
    </row>
    <row r="1338" spans="1:55" x14ac:dyDescent="0.25">
      <c r="A1338" t="s">
        <v>4341</v>
      </c>
      <c r="B1338" s="1">
        <v>43444</v>
      </c>
      <c r="C1338" t="s">
        <v>60</v>
      </c>
      <c r="D1338" s="2">
        <v>43420.500092592592</v>
      </c>
      <c r="E1338" t="s">
        <v>61</v>
      </c>
      <c r="F1338" s="1">
        <v>43510</v>
      </c>
      <c r="G1338" s="1">
        <v>43800</v>
      </c>
      <c r="H1338" t="s">
        <v>4342</v>
      </c>
      <c r="I1338" t="s">
        <v>69</v>
      </c>
      <c r="J1338" t="s">
        <v>4343</v>
      </c>
      <c r="L1338" t="s">
        <v>1103</v>
      </c>
      <c r="M1338" t="s">
        <v>1099</v>
      </c>
      <c r="N1338">
        <v>84040</v>
      </c>
      <c r="O1338" t="s">
        <v>68</v>
      </c>
      <c r="P1338" t="s">
        <v>69</v>
      </c>
      <c r="Q1338" t="s">
        <v>4344</v>
      </c>
      <c r="S1338" t="s">
        <v>71</v>
      </c>
      <c r="T1338" t="s">
        <v>207</v>
      </c>
      <c r="U1338" t="s">
        <v>208</v>
      </c>
      <c r="V1338" t="s">
        <v>209</v>
      </c>
      <c r="W1338" t="s">
        <v>90</v>
      </c>
      <c r="X1338" t="s">
        <v>307</v>
      </c>
      <c r="Y1338" t="str">
        <f>"35-3022"</f>
        <v>35-3022</v>
      </c>
      <c r="Z1338" t="s">
        <v>307</v>
      </c>
      <c r="AA1338">
        <v>713990</v>
      </c>
      <c r="AB1338">
        <v>9</v>
      </c>
      <c r="AC1338">
        <v>9</v>
      </c>
      <c r="AD1338" t="s">
        <v>77</v>
      </c>
      <c r="AE1338" t="s">
        <v>78</v>
      </c>
      <c r="AF1338">
        <v>40</v>
      </c>
      <c r="AG1338" s="3">
        <v>0.54166666666666663</v>
      </c>
      <c r="AH1338" s="3">
        <v>0.91666666666666663</v>
      </c>
      <c r="AI1338" s="4">
        <v>11.76</v>
      </c>
      <c r="AJ1338">
        <v>0</v>
      </c>
      <c r="AK1338">
        <v>0</v>
      </c>
      <c r="AL1338" t="s">
        <v>79</v>
      </c>
      <c r="AM1338" t="s">
        <v>80</v>
      </c>
      <c r="AO1338" t="s">
        <v>81</v>
      </c>
      <c r="AR1338" t="s">
        <v>80</v>
      </c>
      <c r="AT1338" t="s">
        <v>80</v>
      </c>
      <c r="AW1338" t="s">
        <v>80</v>
      </c>
      <c r="AY1338" t="s">
        <v>4345</v>
      </c>
      <c r="AZ1338" t="s">
        <v>606</v>
      </c>
      <c r="BA1338" t="s">
        <v>303</v>
      </c>
      <c r="BB1338">
        <v>92201</v>
      </c>
      <c r="BC1338" t="s">
        <v>77</v>
      </c>
    </row>
    <row r="1339" spans="1:55" x14ac:dyDescent="0.25">
      <c r="A1339" t="s">
        <v>756</v>
      </c>
      <c r="B1339" s="1">
        <v>43448</v>
      </c>
      <c r="C1339" t="s">
        <v>60</v>
      </c>
      <c r="D1339" s="2">
        <v>43421.004201388889</v>
      </c>
      <c r="E1339" t="s">
        <v>757</v>
      </c>
      <c r="F1339" s="1">
        <v>43511</v>
      </c>
      <c r="G1339" s="1">
        <v>43799</v>
      </c>
      <c r="H1339" t="s">
        <v>758</v>
      </c>
      <c r="J1339" t="s">
        <v>759</v>
      </c>
      <c r="L1339" t="s">
        <v>97</v>
      </c>
      <c r="M1339" t="s">
        <v>99</v>
      </c>
      <c r="N1339">
        <v>70767</v>
      </c>
      <c r="O1339" t="s">
        <v>68</v>
      </c>
      <c r="Q1339" t="s">
        <v>760</v>
      </c>
      <c r="S1339" t="s">
        <v>71</v>
      </c>
      <c r="T1339" t="s">
        <v>761</v>
      </c>
      <c r="U1339" t="s">
        <v>762</v>
      </c>
      <c r="V1339" t="s">
        <v>216</v>
      </c>
      <c r="W1339" t="s">
        <v>90</v>
      </c>
      <c r="X1339" t="s">
        <v>763</v>
      </c>
      <c r="Y1339" t="str">
        <f>"49-9098"</f>
        <v>49-9098</v>
      </c>
      <c r="Z1339" t="s">
        <v>482</v>
      </c>
      <c r="AA1339">
        <v>423740</v>
      </c>
      <c r="AB1339">
        <v>4</v>
      </c>
      <c r="AC1339">
        <v>4</v>
      </c>
      <c r="AD1339" t="s">
        <v>77</v>
      </c>
      <c r="AE1339" t="s">
        <v>96</v>
      </c>
      <c r="AF1339">
        <v>40</v>
      </c>
      <c r="AG1339" s="3">
        <v>0.29166666666666669</v>
      </c>
      <c r="AH1339" s="3">
        <v>0.66666666666666663</v>
      </c>
      <c r="AI1339" s="4">
        <v>13.34</v>
      </c>
      <c r="AJ1339">
        <v>20.010000000000002</v>
      </c>
      <c r="AL1339" t="s">
        <v>79</v>
      </c>
      <c r="AM1339" t="s">
        <v>80</v>
      </c>
      <c r="AO1339" t="s">
        <v>81</v>
      </c>
      <c r="AR1339" t="s">
        <v>80</v>
      </c>
      <c r="AT1339" t="s">
        <v>80</v>
      </c>
      <c r="AW1339" t="s">
        <v>80</v>
      </c>
      <c r="AY1339" t="s">
        <v>97</v>
      </c>
      <c r="AZ1339" t="s">
        <v>764</v>
      </c>
      <c r="BA1339" t="s">
        <v>99</v>
      </c>
      <c r="BB1339">
        <v>70767</v>
      </c>
      <c r="BC1339" t="s">
        <v>77</v>
      </c>
    </row>
    <row r="1340" spans="1:55" x14ac:dyDescent="0.25">
      <c r="A1340" t="s">
        <v>6582</v>
      </c>
      <c r="B1340" s="1">
        <v>43452</v>
      </c>
      <c r="C1340" t="s">
        <v>60</v>
      </c>
      <c r="D1340" s="2">
        <v>43441.627268518518</v>
      </c>
      <c r="E1340" t="s">
        <v>85</v>
      </c>
      <c r="H1340" t="s">
        <v>6583</v>
      </c>
      <c r="J1340" t="s">
        <v>6584</v>
      </c>
      <c r="L1340" t="s">
        <v>6585</v>
      </c>
      <c r="M1340" t="s">
        <v>992</v>
      </c>
      <c r="N1340">
        <v>51360</v>
      </c>
      <c r="O1340" t="s">
        <v>68</v>
      </c>
      <c r="Q1340" t="s">
        <v>6586</v>
      </c>
      <c r="S1340" t="s">
        <v>80</v>
      </c>
      <c r="U1340" t="s">
        <v>108</v>
      </c>
      <c r="X1340" t="s">
        <v>6587</v>
      </c>
      <c r="Y1340" t="str">
        <f>"47-2061"</f>
        <v>47-2061</v>
      </c>
      <c r="Z1340" t="s">
        <v>92</v>
      </c>
      <c r="AA1340">
        <v>237310</v>
      </c>
      <c r="AB1340">
        <v>6</v>
      </c>
      <c r="AD1340" t="s">
        <v>77</v>
      </c>
      <c r="AE1340" t="s">
        <v>78</v>
      </c>
      <c r="AF1340">
        <v>40</v>
      </c>
      <c r="AG1340" s="3">
        <v>0.29166666666666669</v>
      </c>
      <c r="AH1340" s="3">
        <v>0.70833333333333337</v>
      </c>
      <c r="AI1340" s="4">
        <v>16.149999999999999</v>
      </c>
      <c r="AJ1340">
        <v>24.23</v>
      </c>
      <c r="AL1340" t="s">
        <v>79</v>
      </c>
      <c r="AM1340" t="s">
        <v>80</v>
      </c>
      <c r="AO1340" t="s">
        <v>81</v>
      </c>
      <c r="AR1340" t="s">
        <v>80</v>
      </c>
      <c r="AT1340" t="s">
        <v>80</v>
      </c>
      <c r="AW1340" t="s">
        <v>80</v>
      </c>
      <c r="AY1340" t="s">
        <v>6588</v>
      </c>
      <c r="AZ1340" t="s">
        <v>6589</v>
      </c>
      <c r="BA1340" t="s">
        <v>992</v>
      </c>
      <c r="BB1340">
        <v>51360</v>
      </c>
      <c r="BC1340" t="s">
        <v>77</v>
      </c>
    </row>
    <row r="1341" spans="1:55" x14ac:dyDescent="0.25">
      <c r="A1341" t="s">
        <v>8138</v>
      </c>
      <c r="B1341" s="1">
        <v>43445</v>
      </c>
      <c r="C1341" t="s">
        <v>60</v>
      </c>
      <c r="D1341" s="2">
        <v>43421.864976851852</v>
      </c>
      <c r="E1341" t="s">
        <v>61</v>
      </c>
      <c r="F1341" s="1">
        <v>43511</v>
      </c>
      <c r="G1341" s="1">
        <v>43784</v>
      </c>
      <c r="H1341" t="s">
        <v>8139</v>
      </c>
      <c r="I1341" t="s">
        <v>8140</v>
      </c>
      <c r="J1341" t="s">
        <v>8141</v>
      </c>
      <c r="K1341" t="s">
        <v>8142</v>
      </c>
      <c r="L1341" t="s">
        <v>8143</v>
      </c>
      <c r="M1341" t="s">
        <v>67</v>
      </c>
      <c r="N1341" t="s">
        <v>8144</v>
      </c>
      <c r="O1341" t="s">
        <v>68</v>
      </c>
      <c r="P1341" t="s">
        <v>69</v>
      </c>
      <c r="Q1341" t="s">
        <v>8145</v>
      </c>
      <c r="S1341" t="s">
        <v>71</v>
      </c>
      <c r="T1341" t="s">
        <v>207</v>
      </c>
      <c r="U1341" t="s">
        <v>208</v>
      </c>
      <c r="V1341" t="s">
        <v>209</v>
      </c>
      <c r="W1341" t="s">
        <v>90</v>
      </c>
      <c r="X1341" t="s">
        <v>166</v>
      </c>
      <c r="Y1341" t="str">
        <f>"39-3091"</f>
        <v>39-3091</v>
      </c>
      <c r="Z1341" t="s">
        <v>166</v>
      </c>
      <c r="AA1341">
        <v>711190</v>
      </c>
      <c r="AB1341">
        <v>60</v>
      </c>
      <c r="AC1341">
        <v>60</v>
      </c>
      <c r="AD1341" t="s">
        <v>77</v>
      </c>
      <c r="AE1341" t="s">
        <v>78</v>
      </c>
      <c r="AF1341">
        <v>40</v>
      </c>
      <c r="AG1341" s="3">
        <v>0.54166666666666663</v>
      </c>
      <c r="AH1341" s="3">
        <v>0.91666666666666663</v>
      </c>
      <c r="AI1341" s="4">
        <v>397.6</v>
      </c>
      <c r="AL1341" t="s">
        <v>79</v>
      </c>
      <c r="AM1341" t="s">
        <v>80</v>
      </c>
      <c r="AO1341" t="s">
        <v>81</v>
      </c>
      <c r="AR1341" t="s">
        <v>80</v>
      </c>
      <c r="AT1341" t="s">
        <v>80</v>
      </c>
      <c r="AW1341" t="s">
        <v>80</v>
      </c>
      <c r="AY1341" t="s">
        <v>8146</v>
      </c>
      <c r="AZ1341" t="s">
        <v>8146</v>
      </c>
      <c r="BA1341" t="s">
        <v>67</v>
      </c>
      <c r="BB1341">
        <v>80106</v>
      </c>
      <c r="BC1341" t="s">
        <v>77</v>
      </c>
    </row>
    <row r="1342" spans="1:55" x14ac:dyDescent="0.25">
      <c r="A1342" t="s">
        <v>4358</v>
      </c>
      <c r="B1342" s="1">
        <v>43451</v>
      </c>
      <c r="C1342" t="s">
        <v>60</v>
      </c>
      <c r="D1342" s="2">
        <v>43421.862997685188</v>
      </c>
      <c r="E1342" t="s">
        <v>61</v>
      </c>
      <c r="F1342" s="1">
        <v>43511</v>
      </c>
      <c r="G1342" s="1">
        <v>43772</v>
      </c>
      <c r="H1342" t="s">
        <v>4359</v>
      </c>
      <c r="I1342" t="s">
        <v>4360</v>
      </c>
      <c r="J1342" t="s">
        <v>4361</v>
      </c>
      <c r="K1342" t="s">
        <v>4362</v>
      </c>
      <c r="L1342" t="s">
        <v>1743</v>
      </c>
      <c r="M1342" t="s">
        <v>240</v>
      </c>
      <c r="N1342" t="s">
        <v>4363</v>
      </c>
      <c r="O1342" t="s">
        <v>68</v>
      </c>
      <c r="P1342" t="s">
        <v>69</v>
      </c>
      <c r="Q1342" t="s">
        <v>4364</v>
      </c>
      <c r="S1342" t="s">
        <v>71</v>
      </c>
      <c r="T1342" t="s">
        <v>207</v>
      </c>
      <c r="U1342" t="s">
        <v>208</v>
      </c>
      <c r="V1342" t="s">
        <v>209</v>
      </c>
      <c r="W1342" t="s">
        <v>90</v>
      </c>
      <c r="X1342" t="s">
        <v>166</v>
      </c>
      <c r="Y1342" t="str">
        <f>"39-3091"</f>
        <v>39-3091</v>
      </c>
      <c r="Z1342" t="s">
        <v>166</v>
      </c>
      <c r="AA1342">
        <v>713990</v>
      </c>
      <c r="AB1342">
        <v>30</v>
      </c>
      <c r="AC1342">
        <v>30</v>
      </c>
      <c r="AD1342" t="s">
        <v>77</v>
      </c>
      <c r="AE1342" t="s">
        <v>78</v>
      </c>
      <c r="AF1342">
        <v>40</v>
      </c>
      <c r="AG1342" s="3">
        <v>0.54166666666666663</v>
      </c>
      <c r="AH1342" s="3">
        <v>0.91666666666666663</v>
      </c>
      <c r="AI1342" s="4">
        <v>341.6</v>
      </c>
      <c r="AJ1342">
        <v>0</v>
      </c>
      <c r="AK1342">
        <v>0</v>
      </c>
      <c r="AL1342" t="s">
        <v>79</v>
      </c>
      <c r="AM1342" t="s">
        <v>80</v>
      </c>
      <c r="AO1342" t="s">
        <v>81</v>
      </c>
      <c r="AR1342" t="s">
        <v>80</v>
      </c>
      <c r="AT1342" t="s">
        <v>80</v>
      </c>
      <c r="AW1342" t="s">
        <v>80</v>
      </c>
      <c r="AY1342" t="s">
        <v>4123</v>
      </c>
      <c r="AZ1342" t="s">
        <v>4365</v>
      </c>
      <c r="BA1342" t="s">
        <v>240</v>
      </c>
      <c r="BB1342">
        <v>30318</v>
      </c>
      <c r="BC1342" t="s">
        <v>77</v>
      </c>
    </row>
    <row r="1343" spans="1:55" x14ac:dyDescent="0.25">
      <c r="A1343" t="s">
        <v>5830</v>
      </c>
      <c r="B1343" s="1">
        <v>43448</v>
      </c>
      <c r="C1343" t="s">
        <v>60</v>
      </c>
      <c r="D1343" s="2">
        <v>43421.029965277776</v>
      </c>
      <c r="E1343" t="s">
        <v>85</v>
      </c>
      <c r="H1343" t="s">
        <v>5831</v>
      </c>
      <c r="J1343" t="s">
        <v>5832</v>
      </c>
      <c r="L1343" t="s">
        <v>1907</v>
      </c>
      <c r="M1343" t="s">
        <v>303</v>
      </c>
      <c r="N1343">
        <v>95838</v>
      </c>
      <c r="O1343" t="s">
        <v>68</v>
      </c>
      <c r="Q1343" t="s">
        <v>5833</v>
      </c>
      <c r="S1343" t="s">
        <v>71</v>
      </c>
      <c r="T1343" t="s">
        <v>250</v>
      </c>
      <c r="U1343" t="s">
        <v>579</v>
      </c>
      <c r="V1343" t="s">
        <v>580</v>
      </c>
      <c r="W1343" t="s">
        <v>253</v>
      </c>
      <c r="X1343" t="s">
        <v>5125</v>
      </c>
      <c r="Y1343" t="str">
        <f>"45-4011"</f>
        <v>45-4011</v>
      </c>
      <c r="Z1343" t="s">
        <v>242</v>
      </c>
      <c r="AA1343">
        <v>115310</v>
      </c>
      <c r="AB1343">
        <v>24</v>
      </c>
      <c r="AD1343" t="s">
        <v>77</v>
      </c>
      <c r="AE1343" t="s">
        <v>78</v>
      </c>
      <c r="AF1343">
        <v>40</v>
      </c>
      <c r="AG1343" s="3">
        <v>0.27083333333333331</v>
      </c>
      <c r="AH1343" s="3">
        <v>0.625</v>
      </c>
      <c r="AI1343" s="5">
        <v>12</v>
      </c>
      <c r="AJ1343">
        <v>18</v>
      </c>
      <c r="AK1343">
        <v>22.34</v>
      </c>
      <c r="AL1343" t="s">
        <v>79</v>
      </c>
      <c r="AM1343" t="s">
        <v>80</v>
      </c>
      <c r="AO1343" t="s">
        <v>81</v>
      </c>
      <c r="AR1343" t="s">
        <v>80</v>
      </c>
      <c r="AT1343" t="s">
        <v>80</v>
      </c>
      <c r="AW1343" t="s">
        <v>71</v>
      </c>
      <c r="AX1343">
        <v>3</v>
      </c>
      <c r="AY1343" t="s">
        <v>1907</v>
      </c>
      <c r="AZ1343" t="s">
        <v>1907</v>
      </c>
      <c r="BA1343" t="s">
        <v>303</v>
      </c>
      <c r="BB1343">
        <v>95838</v>
      </c>
      <c r="BC1343" t="s">
        <v>77</v>
      </c>
    </row>
    <row r="1344" spans="1:55" x14ac:dyDescent="0.25">
      <c r="A1344" t="s">
        <v>5563</v>
      </c>
      <c r="B1344" s="1">
        <v>43445</v>
      </c>
      <c r="C1344" t="s">
        <v>60</v>
      </c>
      <c r="D1344" s="2">
        <v>43435.014930555553</v>
      </c>
      <c r="E1344" t="s">
        <v>85</v>
      </c>
      <c r="H1344" t="s">
        <v>5564</v>
      </c>
      <c r="I1344" t="s">
        <v>5565</v>
      </c>
      <c r="J1344" t="s">
        <v>5566</v>
      </c>
      <c r="L1344" t="s">
        <v>5567</v>
      </c>
      <c r="M1344" t="s">
        <v>90</v>
      </c>
      <c r="N1344">
        <v>75135</v>
      </c>
      <c r="O1344" t="s">
        <v>68</v>
      </c>
      <c r="Q1344" t="s">
        <v>5568</v>
      </c>
      <c r="S1344" t="s">
        <v>71</v>
      </c>
      <c r="T1344" t="s">
        <v>1063</v>
      </c>
      <c r="U1344" t="s">
        <v>1064</v>
      </c>
      <c r="V1344" t="s">
        <v>1065</v>
      </c>
      <c r="W1344" t="s">
        <v>90</v>
      </c>
      <c r="X1344" t="s">
        <v>754</v>
      </c>
      <c r="Y1344" t="str">
        <f>"37-3011"</f>
        <v>37-3011</v>
      </c>
      <c r="Z1344" t="s">
        <v>454</v>
      </c>
      <c r="AA1344">
        <v>561730</v>
      </c>
      <c r="AB1344">
        <v>6</v>
      </c>
      <c r="AD1344" t="s">
        <v>77</v>
      </c>
      <c r="AE1344" t="s">
        <v>96</v>
      </c>
      <c r="AF1344">
        <v>40</v>
      </c>
      <c r="AG1344" s="3">
        <v>0.27083333333333331</v>
      </c>
      <c r="AH1344" s="3">
        <v>0.70833333333333337</v>
      </c>
      <c r="AI1344" s="4">
        <v>13.94</v>
      </c>
      <c r="AJ1344">
        <v>20.91</v>
      </c>
      <c r="AL1344" t="s">
        <v>79</v>
      </c>
      <c r="AM1344" t="s">
        <v>80</v>
      </c>
      <c r="AO1344" t="s">
        <v>81</v>
      </c>
      <c r="AR1344" t="s">
        <v>80</v>
      </c>
      <c r="AT1344" t="s">
        <v>80</v>
      </c>
      <c r="AW1344" t="s">
        <v>80</v>
      </c>
      <c r="AY1344" t="s">
        <v>5567</v>
      </c>
      <c r="AZ1344" t="s">
        <v>2720</v>
      </c>
      <c r="BA1344" t="s">
        <v>90</v>
      </c>
      <c r="BB1344">
        <v>75135</v>
      </c>
      <c r="BC1344" t="s">
        <v>77</v>
      </c>
    </row>
    <row r="1345" spans="1:59" x14ac:dyDescent="0.25">
      <c r="A1345" t="s">
        <v>3219</v>
      </c>
      <c r="B1345" s="1">
        <v>43446</v>
      </c>
      <c r="C1345" t="s">
        <v>60</v>
      </c>
      <c r="D1345" s="2">
        <v>43422.488981481481</v>
      </c>
      <c r="E1345" t="s">
        <v>61</v>
      </c>
      <c r="F1345" s="1">
        <v>43512</v>
      </c>
      <c r="G1345" s="1">
        <v>43776</v>
      </c>
      <c r="H1345" t="s">
        <v>3220</v>
      </c>
      <c r="I1345" t="s">
        <v>3221</v>
      </c>
      <c r="J1345" t="s">
        <v>3222</v>
      </c>
      <c r="K1345" t="s">
        <v>69</v>
      </c>
      <c r="L1345" t="s">
        <v>3223</v>
      </c>
      <c r="M1345" t="s">
        <v>303</v>
      </c>
      <c r="N1345">
        <v>95482</v>
      </c>
      <c r="O1345" t="s">
        <v>68</v>
      </c>
      <c r="Q1345" t="s">
        <v>3224</v>
      </c>
      <c r="S1345" t="s">
        <v>71</v>
      </c>
      <c r="T1345" t="s">
        <v>207</v>
      </c>
      <c r="U1345" t="s">
        <v>208</v>
      </c>
      <c r="V1345" t="s">
        <v>209</v>
      </c>
      <c r="W1345" t="s">
        <v>90</v>
      </c>
      <c r="X1345" t="s">
        <v>307</v>
      </c>
      <c r="Y1345" t="str">
        <f>"35-3022"</f>
        <v>35-3022</v>
      </c>
      <c r="Z1345" t="s">
        <v>307</v>
      </c>
      <c r="AA1345">
        <v>713990</v>
      </c>
      <c r="AB1345">
        <v>20</v>
      </c>
      <c r="AC1345">
        <v>20</v>
      </c>
      <c r="AD1345" t="s">
        <v>77</v>
      </c>
      <c r="AE1345" t="s">
        <v>78</v>
      </c>
      <c r="AF1345">
        <v>40</v>
      </c>
      <c r="AG1345" s="3">
        <v>0.54166666666666663</v>
      </c>
      <c r="AH1345" s="3">
        <v>0.91666666666666663</v>
      </c>
      <c r="AI1345" s="4">
        <v>11.26</v>
      </c>
      <c r="AJ1345">
        <v>0</v>
      </c>
      <c r="AK1345">
        <v>0</v>
      </c>
      <c r="AL1345" t="s">
        <v>79</v>
      </c>
      <c r="AM1345" t="s">
        <v>80</v>
      </c>
      <c r="AO1345" t="s">
        <v>81</v>
      </c>
      <c r="AR1345" t="s">
        <v>80</v>
      </c>
      <c r="AT1345" t="s">
        <v>80</v>
      </c>
      <c r="AW1345" t="s">
        <v>80</v>
      </c>
      <c r="AY1345" t="s">
        <v>3225</v>
      </c>
      <c r="AZ1345" t="s">
        <v>3226</v>
      </c>
      <c r="BA1345" t="s">
        <v>303</v>
      </c>
      <c r="BB1345">
        <v>95482</v>
      </c>
      <c r="BC1345" t="s">
        <v>77</v>
      </c>
    </row>
    <row r="1346" spans="1:59" x14ac:dyDescent="0.25">
      <c r="A1346" t="s">
        <v>5303</v>
      </c>
      <c r="B1346" s="1">
        <v>43455</v>
      </c>
      <c r="C1346" t="s">
        <v>60</v>
      </c>
      <c r="D1346" s="2">
        <v>43421.005162037036</v>
      </c>
      <c r="E1346" t="s">
        <v>757</v>
      </c>
      <c r="F1346" s="1">
        <v>43511</v>
      </c>
      <c r="G1346" s="1">
        <v>43799</v>
      </c>
      <c r="H1346" t="s">
        <v>5304</v>
      </c>
      <c r="I1346" t="s">
        <v>5305</v>
      </c>
      <c r="J1346" t="s">
        <v>5306</v>
      </c>
      <c r="L1346" t="s">
        <v>2117</v>
      </c>
      <c r="M1346" t="s">
        <v>90</v>
      </c>
      <c r="N1346">
        <v>75006</v>
      </c>
      <c r="O1346" t="s">
        <v>68</v>
      </c>
      <c r="Q1346" t="s">
        <v>5307</v>
      </c>
      <c r="S1346" t="s">
        <v>71</v>
      </c>
      <c r="T1346" t="s">
        <v>1981</v>
      </c>
      <c r="U1346" t="s">
        <v>762</v>
      </c>
      <c r="V1346" t="s">
        <v>216</v>
      </c>
      <c r="W1346" t="s">
        <v>90</v>
      </c>
      <c r="X1346" t="s">
        <v>754</v>
      </c>
      <c r="Y1346" t="str">
        <f>"37-3011"</f>
        <v>37-3011</v>
      </c>
      <c r="Z1346" t="s">
        <v>454</v>
      </c>
      <c r="AA1346">
        <v>561730</v>
      </c>
      <c r="AB1346">
        <v>44</v>
      </c>
      <c r="AC1346">
        <v>44</v>
      </c>
      <c r="AD1346" t="s">
        <v>77</v>
      </c>
      <c r="AE1346" t="s">
        <v>96</v>
      </c>
      <c r="AF1346">
        <v>40</v>
      </c>
      <c r="AG1346" s="3">
        <v>0.33333333333333331</v>
      </c>
      <c r="AH1346" s="3">
        <v>0.70833333333333337</v>
      </c>
      <c r="AI1346" s="4">
        <v>13.94</v>
      </c>
      <c r="AJ1346">
        <v>20.91</v>
      </c>
      <c r="AL1346" t="s">
        <v>79</v>
      </c>
      <c r="AM1346" t="s">
        <v>80</v>
      </c>
      <c r="AO1346" t="s">
        <v>81</v>
      </c>
      <c r="AR1346" t="s">
        <v>80</v>
      </c>
      <c r="AT1346" t="s">
        <v>80</v>
      </c>
      <c r="AW1346" t="s">
        <v>80</v>
      </c>
      <c r="AY1346" t="s">
        <v>2117</v>
      </c>
      <c r="AZ1346" t="s">
        <v>216</v>
      </c>
      <c r="BA1346" t="s">
        <v>90</v>
      </c>
      <c r="BB1346">
        <v>75006</v>
      </c>
      <c r="BC1346" t="s">
        <v>77</v>
      </c>
    </row>
    <row r="1347" spans="1:59" x14ac:dyDescent="0.25">
      <c r="A1347" t="s">
        <v>5354</v>
      </c>
      <c r="B1347" s="1">
        <v>43452</v>
      </c>
      <c r="C1347" t="s">
        <v>60</v>
      </c>
      <c r="D1347" s="2">
        <v>43425.696168981478</v>
      </c>
      <c r="E1347" t="s">
        <v>85</v>
      </c>
      <c r="H1347" t="s">
        <v>5355</v>
      </c>
      <c r="J1347" t="s">
        <v>5356</v>
      </c>
      <c r="L1347" t="s">
        <v>5357</v>
      </c>
      <c r="M1347" t="s">
        <v>992</v>
      </c>
      <c r="N1347">
        <v>51041</v>
      </c>
      <c r="O1347" t="s">
        <v>68</v>
      </c>
      <c r="Q1347" t="s">
        <v>5358</v>
      </c>
      <c r="S1347" t="s">
        <v>71</v>
      </c>
      <c r="T1347" t="s">
        <v>5359</v>
      </c>
      <c r="U1347" t="s">
        <v>5360</v>
      </c>
      <c r="V1347" t="s">
        <v>5361</v>
      </c>
      <c r="W1347" t="s">
        <v>992</v>
      </c>
      <c r="X1347" t="s">
        <v>5362</v>
      </c>
      <c r="Y1347" t="str">
        <f>"51-2099"</f>
        <v>51-2099</v>
      </c>
      <c r="Z1347" t="s">
        <v>5363</v>
      </c>
      <c r="AA1347">
        <v>236220</v>
      </c>
      <c r="AB1347">
        <v>15</v>
      </c>
      <c r="AD1347" t="s">
        <v>77</v>
      </c>
      <c r="AE1347" t="s">
        <v>438</v>
      </c>
      <c r="AF1347">
        <v>40</v>
      </c>
      <c r="AG1347" s="3">
        <v>0.33333333333333331</v>
      </c>
      <c r="AH1347" s="3">
        <v>0.70833333333333337</v>
      </c>
      <c r="AI1347" s="4">
        <v>14.43</v>
      </c>
      <c r="AJ1347">
        <v>21.65</v>
      </c>
      <c r="AL1347" t="s">
        <v>79</v>
      </c>
      <c r="AM1347" t="s">
        <v>80</v>
      </c>
      <c r="AO1347" t="s">
        <v>81</v>
      </c>
      <c r="AP1347" t="s">
        <v>104</v>
      </c>
      <c r="AQ1347" t="s">
        <v>104</v>
      </c>
      <c r="AR1347" t="s">
        <v>80</v>
      </c>
      <c r="AT1347" t="s">
        <v>80</v>
      </c>
      <c r="AW1347" t="s">
        <v>80</v>
      </c>
      <c r="AY1347" t="s">
        <v>5364</v>
      </c>
      <c r="AZ1347" t="s">
        <v>5365</v>
      </c>
      <c r="BA1347" t="s">
        <v>626</v>
      </c>
      <c r="BB1347">
        <v>53190</v>
      </c>
      <c r="BC1347" t="s">
        <v>77</v>
      </c>
    </row>
    <row r="1348" spans="1:59" x14ac:dyDescent="0.25">
      <c r="A1348" t="s">
        <v>2741</v>
      </c>
      <c r="B1348" s="1">
        <v>43460</v>
      </c>
      <c r="C1348" t="s">
        <v>60</v>
      </c>
      <c r="D1348" s="2">
        <v>43420.441111111111</v>
      </c>
      <c r="E1348" t="s">
        <v>85</v>
      </c>
      <c r="H1348" t="s">
        <v>2742</v>
      </c>
      <c r="I1348" t="s">
        <v>2742</v>
      </c>
      <c r="J1348" t="s">
        <v>2743</v>
      </c>
      <c r="K1348" t="s">
        <v>69</v>
      </c>
      <c r="L1348" t="s">
        <v>2744</v>
      </c>
      <c r="M1348" t="s">
        <v>119</v>
      </c>
      <c r="N1348">
        <v>34275</v>
      </c>
      <c r="O1348" t="s">
        <v>68</v>
      </c>
      <c r="P1348" t="s">
        <v>69</v>
      </c>
      <c r="Q1348" t="s">
        <v>2745</v>
      </c>
      <c r="S1348" t="s">
        <v>71</v>
      </c>
      <c r="T1348" t="s">
        <v>2746</v>
      </c>
      <c r="U1348" t="s">
        <v>2747</v>
      </c>
      <c r="V1348" t="s">
        <v>2748</v>
      </c>
      <c r="W1348" t="s">
        <v>336</v>
      </c>
      <c r="X1348" t="s">
        <v>2749</v>
      </c>
      <c r="Y1348" t="str">
        <f>"53-7062"</f>
        <v>53-7062</v>
      </c>
      <c r="Z1348" t="s">
        <v>186</v>
      </c>
      <c r="AA1348">
        <v>332212</v>
      </c>
      <c r="AB1348">
        <v>2</v>
      </c>
      <c r="AD1348" t="s">
        <v>77</v>
      </c>
      <c r="AE1348" t="s">
        <v>96</v>
      </c>
      <c r="AF1348">
        <v>40</v>
      </c>
      <c r="AG1348" s="3">
        <v>0.29166666666666669</v>
      </c>
      <c r="AH1348" s="3">
        <v>0.625</v>
      </c>
      <c r="AI1348" s="4">
        <v>12.44</v>
      </c>
      <c r="AJ1348">
        <v>18.66</v>
      </c>
      <c r="AK1348">
        <v>18.66</v>
      </c>
      <c r="AL1348" t="s">
        <v>79</v>
      </c>
      <c r="AM1348" t="s">
        <v>80</v>
      </c>
      <c r="AO1348" t="s">
        <v>81</v>
      </c>
      <c r="AP1348" t="s">
        <v>69</v>
      </c>
      <c r="AQ1348" t="s">
        <v>997</v>
      </c>
      <c r="AR1348" t="s">
        <v>80</v>
      </c>
      <c r="AT1348" t="s">
        <v>80</v>
      </c>
      <c r="AW1348" t="s">
        <v>80</v>
      </c>
      <c r="AY1348" t="s">
        <v>2744</v>
      </c>
      <c r="AZ1348" t="s">
        <v>2750</v>
      </c>
      <c r="BA1348" t="s">
        <v>119</v>
      </c>
      <c r="BB1348">
        <v>34275</v>
      </c>
      <c r="BC1348" t="s">
        <v>77</v>
      </c>
    </row>
    <row r="1349" spans="1:59" x14ac:dyDescent="0.25">
      <c r="A1349" t="s">
        <v>3160</v>
      </c>
      <c r="B1349" s="1">
        <v>43455</v>
      </c>
      <c r="C1349" t="s">
        <v>60</v>
      </c>
      <c r="D1349" s="2">
        <v>43421.483587962961</v>
      </c>
      <c r="E1349" t="s">
        <v>61</v>
      </c>
      <c r="F1349" s="1">
        <v>43511</v>
      </c>
      <c r="G1349" s="1">
        <v>43800</v>
      </c>
      <c r="H1349" t="s">
        <v>3161</v>
      </c>
      <c r="J1349" t="s">
        <v>3162</v>
      </c>
      <c r="L1349" t="s">
        <v>2804</v>
      </c>
      <c r="M1349" t="s">
        <v>180</v>
      </c>
      <c r="N1349">
        <v>15108</v>
      </c>
      <c r="O1349" t="s">
        <v>68</v>
      </c>
      <c r="Q1349" t="s">
        <v>3163</v>
      </c>
      <c r="S1349" t="s">
        <v>71</v>
      </c>
      <c r="T1349" t="s">
        <v>770</v>
      </c>
      <c r="U1349" t="s">
        <v>771</v>
      </c>
      <c r="V1349" t="s">
        <v>1189</v>
      </c>
      <c r="W1349" t="s">
        <v>773</v>
      </c>
      <c r="X1349" t="s">
        <v>754</v>
      </c>
      <c r="Y1349" t="str">
        <f>"37-3011"</f>
        <v>37-3011</v>
      </c>
      <c r="Z1349" t="s">
        <v>454</v>
      </c>
      <c r="AA1349">
        <v>561730</v>
      </c>
      <c r="AB1349">
        <v>10</v>
      </c>
      <c r="AC1349">
        <v>10</v>
      </c>
      <c r="AD1349" t="s">
        <v>77</v>
      </c>
      <c r="AE1349" t="s">
        <v>78</v>
      </c>
      <c r="AF1349">
        <v>40</v>
      </c>
      <c r="AG1349" s="3">
        <v>0.33333333333333331</v>
      </c>
      <c r="AH1349" s="3">
        <v>0.75</v>
      </c>
      <c r="AI1349" s="4">
        <v>13.77</v>
      </c>
      <c r="AJ1349">
        <v>20.66</v>
      </c>
      <c r="AL1349" t="s">
        <v>79</v>
      </c>
      <c r="AM1349" t="s">
        <v>80</v>
      </c>
      <c r="AO1349" t="s">
        <v>81</v>
      </c>
      <c r="AP1349" t="s">
        <v>69</v>
      </c>
      <c r="AQ1349" t="s">
        <v>69</v>
      </c>
      <c r="AR1349" t="s">
        <v>80</v>
      </c>
      <c r="AT1349" t="s">
        <v>80</v>
      </c>
      <c r="AW1349" t="s">
        <v>71</v>
      </c>
      <c r="AX1349">
        <v>3</v>
      </c>
      <c r="AY1349" t="s">
        <v>2804</v>
      </c>
      <c r="AZ1349" t="s">
        <v>200</v>
      </c>
      <c r="BA1349" t="s">
        <v>180</v>
      </c>
      <c r="BB1349">
        <v>15108</v>
      </c>
      <c r="BC1349" t="s">
        <v>77</v>
      </c>
    </row>
    <row r="1350" spans="1:59" x14ac:dyDescent="0.25">
      <c r="A1350" t="s">
        <v>2306</v>
      </c>
      <c r="B1350" s="1">
        <v>43445</v>
      </c>
      <c r="C1350" t="s">
        <v>60</v>
      </c>
      <c r="D1350" s="2">
        <v>43435.009652777779</v>
      </c>
      <c r="E1350" t="s">
        <v>85</v>
      </c>
      <c r="H1350" t="s">
        <v>2307</v>
      </c>
      <c r="I1350" t="s">
        <v>2308</v>
      </c>
      <c r="J1350" t="s">
        <v>2309</v>
      </c>
      <c r="L1350" t="s">
        <v>2310</v>
      </c>
      <c r="M1350" t="s">
        <v>90</v>
      </c>
      <c r="N1350">
        <v>75098</v>
      </c>
      <c r="O1350" t="s">
        <v>68</v>
      </c>
      <c r="Q1350" t="s">
        <v>2311</v>
      </c>
      <c r="S1350" t="s">
        <v>71</v>
      </c>
      <c r="T1350" t="s">
        <v>1063</v>
      </c>
      <c r="U1350" t="s">
        <v>1064</v>
      </c>
      <c r="V1350" t="s">
        <v>1065</v>
      </c>
      <c r="W1350" t="s">
        <v>90</v>
      </c>
      <c r="X1350" t="s">
        <v>754</v>
      </c>
      <c r="Y1350" t="str">
        <f>"37-3011"</f>
        <v>37-3011</v>
      </c>
      <c r="Z1350" t="s">
        <v>454</v>
      </c>
      <c r="AA1350">
        <v>561730</v>
      </c>
      <c r="AB1350">
        <v>8</v>
      </c>
      <c r="AD1350" t="s">
        <v>77</v>
      </c>
      <c r="AE1350" t="s">
        <v>78</v>
      </c>
      <c r="AF1350">
        <v>40</v>
      </c>
      <c r="AG1350" s="3">
        <v>0.29166666666666669</v>
      </c>
      <c r="AH1350" s="3">
        <v>0.66666666666666663</v>
      </c>
      <c r="AI1350" s="4">
        <v>13.94</v>
      </c>
      <c r="AJ1350">
        <v>20.91</v>
      </c>
      <c r="AL1350" t="s">
        <v>79</v>
      </c>
      <c r="AM1350" t="s">
        <v>80</v>
      </c>
      <c r="AO1350" t="s">
        <v>81</v>
      </c>
      <c r="AR1350" t="s">
        <v>80</v>
      </c>
      <c r="AT1350" t="s">
        <v>80</v>
      </c>
      <c r="AW1350" t="s">
        <v>80</v>
      </c>
      <c r="AY1350" t="s">
        <v>2310</v>
      </c>
      <c r="AZ1350" t="s">
        <v>1177</v>
      </c>
      <c r="BA1350" t="s">
        <v>90</v>
      </c>
      <c r="BB1350">
        <v>75098</v>
      </c>
      <c r="BC1350" t="s">
        <v>77</v>
      </c>
    </row>
    <row r="1351" spans="1:59" x14ac:dyDescent="0.25">
      <c r="A1351" t="s">
        <v>6742</v>
      </c>
      <c r="B1351" s="1">
        <v>43453</v>
      </c>
      <c r="C1351" t="s">
        <v>60</v>
      </c>
      <c r="D1351" s="2">
        <v>43435.014560185184</v>
      </c>
      <c r="E1351" t="s">
        <v>85</v>
      </c>
      <c r="H1351" t="s">
        <v>6743</v>
      </c>
      <c r="J1351" t="s">
        <v>6744</v>
      </c>
      <c r="L1351" t="s">
        <v>3616</v>
      </c>
      <c r="M1351" t="s">
        <v>90</v>
      </c>
      <c r="N1351">
        <v>75087</v>
      </c>
      <c r="O1351" t="s">
        <v>68</v>
      </c>
      <c r="Q1351" t="s">
        <v>6745</v>
      </c>
      <c r="S1351" t="s">
        <v>71</v>
      </c>
      <c r="T1351" t="s">
        <v>1063</v>
      </c>
      <c r="U1351" t="s">
        <v>1064</v>
      </c>
      <c r="V1351" t="s">
        <v>1065</v>
      </c>
      <c r="W1351" t="s">
        <v>90</v>
      </c>
      <c r="X1351" t="s">
        <v>754</v>
      </c>
      <c r="Y1351" t="str">
        <f>"37-3011"</f>
        <v>37-3011</v>
      </c>
      <c r="Z1351" t="s">
        <v>454</v>
      </c>
      <c r="AA1351">
        <v>561730</v>
      </c>
      <c r="AB1351">
        <v>7</v>
      </c>
      <c r="AD1351" t="s">
        <v>77</v>
      </c>
      <c r="AE1351" t="s">
        <v>78</v>
      </c>
      <c r="AF1351">
        <v>40</v>
      </c>
      <c r="AG1351" s="3">
        <v>0.29166666666666669</v>
      </c>
      <c r="AH1351" s="3">
        <v>0.66666666666666663</v>
      </c>
      <c r="AI1351" s="4">
        <v>13.94</v>
      </c>
      <c r="AJ1351">
        <v>20.91</v>
      </c>
      <c r="AL1351" t="s">
        <v>79</v>
      </c>
      <c r="AM1351" t="s">
        <v>80</v>
      </c>
      <c r="AO1351" t="s">
        <v>81</v>
      </c>
      <c r="AR1351" t="s">
        <v>80</v>
      </c>
      <c r="AT1351" t="s">
        <v>80</v>
      </c>
      <c r="AW1351" t="s">
        <v>80</v>
      </c>
      <c r="AY1351" t="s">
        <v>3616</v>
      </c>
      <c r="AZ1351" t="s">
        <v>3616</v>
      </c>
      <c r="BA1351" t="s">
        <v>90</v>
      </c>
      <c r="BB1351">
        <v>75087</v>
      </c>
      <c r="BC1351" t="s">
        <v>77</v>
      </c>
    </row>
    <row r="1352" spans="1:59" x14ac:dyDescent="0.25">
      <c r="A1352" t="s">
        <v>2651</v>
      </c>
      <c r="B1352" s="1">
        <v>43453</v>
      </c>
      <c r="C1352" t="s">
        <v>60</v>
      </c>
      <c r="D1352" s="2">
        <v>43435.016030092593</v>
      </c>
      <c r="E1352" t="s">
        <v>85</v>
      </c>
      <c r="H1352" t="s">
        <v>2652</v>
      </c>
      <c r="J1352" t="s">
        <v>2653</v>
      </c>
      <c r="L1352" t="s">
        <v>2654</v>
      </c>
      <c r="M1352" t="s">
        <v>90</v>
      </c>
      <c r="N1352">
        <v>75002</v>
      </c>
      <c r="O1352" t="s">
        <v>68</v>
      </c>
      <c r="Q1352" t="s">
        <v>2655</v>
      </c>
      <c r="S1352" t="s">
        <v>71</v>
      </c>
      <c r="T1352" t="s">
        <v>1063</v>
      </c>
      <c r="U1352" t="s">
        <v>1064</v>
      </c>
      <c r="V1352" t="s">
        <v>1065</v>
      </c>
      <c r="W1352" t="s">
        <v>90</v>
      </c>
      <c r="X1352" t="s">
        <v>754</v>
      </c>
      <c r="Y1352" t="str">
        <f>"37-3011"</f>
        <v>37-3011</v>
      </c>
      <c r="Z1352" t="s">
        <v>454</v>
      </c>
      <c r="AA1352">
        <v>561730</v>
      </c>
      <c r="AB1352">
        <v>6</v>
      </c>
      <c r="AD1352" t="s">
        <v>77</v>
      </c>
      <c r="AE1352" t="s">
        <v>78</v>
      </c>
      <c r="AF1352">
        <v>40</v>
      </c>
      <c r="AG1352" s="3">
        <v>0.3125</v>
      </c>
      <c r="AH1352" s="3">
        <v>0.6875</v>
      </c>
      <c r="AI1352" s="4">
        <v>13.94</v>
      </c>
      <c r="AJ1352">
        <v>20.91</v>
      </c>
      <c r="AL1352" t="s">
        <v>79</v>
      </c>
      <c r="AM1352" t="s">
        <v>80</v>
      </c>
      <c r="AO1352" t="s">
        <v>81</v>
      </c>
      <c r="AR1352" t="s">
        <v>80</v>
      </c>
      <c r="AT1352" t="s">
        <v>80</v>
      </c>
      <c r="AW1352" t="s">
        <v>80</v>
      </c>
      <c r="AY1352" t="s">
        <v>2654</v>
      </c>
      <c r="AZ1352" t="s">
        <v>1177</v>
      </c>
      <c r="BA1352" t="s">
        <v>90</v>
      </c>
      <c r="BB1352">
        <v>75002</v>
      </c>
      <c r="BC1352" t="s">
        <v>77</v>
      </c>
    </row>
    <row r="1353" spans="1:59" x14ac:dyDescent="0.25">
      <c r="A1353" t="s">
        <v>2056</v>
      </c>
      <c r="B1353" s="1">
        <v>43424</v>
      </c>
      <c r="C1353" t="s">
        <v>60</v>
      </c>
      <c r="D1353" s="2">
        <v>43420.509895833333</v>
      </c>
      <c r="E1353" t="s">
        <v>350</v>
      </c>
      <c r="H1353" t="s">
        <v>2057</v>
      </c>
      <c r="J1353" t="s">
        <v>2058</v>
      </c>
      <c r="L1353" t="s">
        <v>2059</v>
      </c>
      <c r="M1353" t="s">
        <v>1055</v>
      </c>
      <c r="N1353" t="s">
        <v>2060</v>
      </c>
      <c r="O1353" t="s">
        <v>68</v>
      </c>
      <c r="Q1353" t="s">
        <v>2061</v>
      </c>
      <c r="S1353" t="s">
        <v>80</v>
      </c>
      <c r="U1353" t="s">
        <v>108</v>
      </c>
      <c r="X1353" t="s">
        <v>2062</v>
      </c>
      <c r="Y1353" t="str">
        <f>""</f>
        <v/>
      </c>
      <c r="AA1353">
        <v>237310</v>
      </c>
      <c r="AB1353">
        <v>2</v>
      </c>
      <c r="AD1353" t="s">
        <v>77</v>
      </c>
      <c r="AE1353" t="s">
        <v>78</v>
      </c>
      <c r="AF1353">
        <v>40</v>
      </c>
      <c r="AG1353" s="3">
        <v>0.27083333333333331</v>
      </c>
      <c r="AH1353" s="3">
        <v>0.66666666666666663</v>
      </c>
      <c r="AI1353" s="5">
        <v>14</v>
      </c>
      <c r="AJ1353">
        <v>21</v>
      </c>
      <c r="AK1353">
        <v>30</v>
      </c>
      <c r="AM1353" t="s">
        <v>80</v>
      </c>
      <c r="AO1353" t="s">
        <v>81</v>
      </c>
      <c r="AR1353" t="s">
        <v>80</v>
      </c>
      <c r="AT1353" t="s">
        <v>80</v>
      </c>
      <c r="AW1353" t="s">
        <v>80</v>
      </c>
      <c r="AY1353" t="s">
        <v>2059</v>
      </c>
      <c r="AZ1353" t="s">
        <v>2063</v>
      </c>
      <c r="BA1353" t="s">
        <v>1055</v>
      </c>
      <c r="BB1353" t="s">
        <v>2060</v>
      </c>
      <c r="BC1353" t="s">
        <v>77</v>
      </c>
      <c r="BD1353" t="s">
        <v>2064</v>
      </c>
      <c r="BE1353" t="s">
        <v>276</v>
      </c>
      <c r="BF1353" s="1">
        <v>43101</v>
      </c>
      <c r="BG1353" s="1">
        <v>43465</v>
      </c>
    </row>
    <row r="1354" spans="1:59" x14ac:dyDescent="0.25">
      <c r="A1354" t="s">
        <v>7922</v>
      </c>
      <c r="B1354" s="1">
        <v>43441</v>
      </c>
      <c r="C1354" t="s">
        <v>60</v>
      </c>
      <c r="D1354" s="2">
        <v>43421.988611111112</v>
      </c>
      <c r="E1354" t="s">
        <v>61</v>
      </c>
      <c r="F1354" s="1">
        <v>43511</v>
      </c>
      <c r="G1354" s="1">
        <v>43814</v>
      </c>
      <c r="H1354" t="s">
        <v>7923</v>
      </c>
      <c r="J1354" t="s">
        <v>7924</v>
      </c>
      <c r="L1354" t="s">
        <v>428</v>
      </c>
      <c r="M1354" t="s">
        <v>354</v>
      </c>
      <c r="N1354">
        <v>74107</v>
      </c>
      <c r="O1354" t="s">
        <v>68</v>
      </c>
      <c r="Q1354" t="s">
        <v>7925</v>
      </c>
      <c r="S1354" t="s">
        <v>71</v>
      </c>
      <c r="T1354" t="s">
        <v>960</v>
      </c>
      <c r="U1354" t="s">
        <v>961</v>
      </c>
      <c r="V1354" t="s">
        <v>428</v>
      </c>
      <c r="W1354" t="s">
        <v>354</v>
      </c>
      <c r="X1354" t="s">
        <v>754</v>
      </c>
      <c r="Y1354" t="str">
        <f t="shared" ref="Y1354:Y1363" si="8">"37-3011"</f>
        <v>37-3011</v>
      </c>
      <c r="Z1354" t="s">
        <v>454</v>
      </c>
      <c r="AA1354">
        <v>111421</v>
      </c>
      <c r="AB1354">
        <v>9</v>
      </c>
      <c r="AC1354">
        <v>9</v>
      </c>
      <c r="AD1354" t="s">
        <v>77</v>
      </c>
      <c r="AE1354" t="s">
        <v>78</v>
      </c>
      <c r="AF1354">
        <v>40</v>
      </c>
      <c r="AG1354" s="3">
        <v>0.33333333333333331</v>
      </c>
      <c r="AH1354" s="3">
        <v>0.70833333333333337</v>
      </c>
      <c r="AI1354" s="4">
        <v>12.95</v>
      </c>
      <c r="AJ1354">
        <v>19.45</v>
      </c>
      <c r="AK1354">
        <v>19.45</v>
      </c>
      <c r="AL1354" t="s">
        <v>79</v>
      </c>
      <c r="AM1354" t="s">
        <v>80</v>
      </c>
      <c r="AO1354" t="s">
        <v>173</v>
      </c>
      <c r="AR1354" t="s">
        <v>80</v>
      </c>
      <c r="AT1354" t="s">
        <v>80</v>
      </c>
      <c r="AW1354" t="s">
        <v>71</v>
      </c>
      <c r="AX1354">
        <v>3</v>
      </c>
      <c r="AY1354" t="s">
        <v>428</v>
      </c>
      <c r="AZ1354" t="s">
        <v>428</v>
      </c>
      <c r="BA1354" t="s">
        <v>354</v>
      </c>
      <c r="BB1354">
        <v>74107</v>
      </c>
      <c r="BC1354" t="s">
        <v>77</v>
      </c>
    </row>
    <row r="1355" spans="1:59" x14ac:dyDescent="0.25">
      <c r="A1355" t="s">
        <v>5334</v>
      </c>
      <c r="B1355" s="1">
        <v>43451</v>
      </c>
      <c r="C1355" t="s">
        <v>60</v>
      </c>
      <c r="D1355" s="2">
        <v>43421.978148148148</v>
      </c>
      <c r="E1355" t="s">
        <v>757</v>
      </c>
      <c r="F1355" s="1">
        <v>43511</v>
      </c>
      <c r="G1355" s="1">
        <v>43814</v>
      </c>
      <c r="H1355" t="s">
        <v>5335</v>
      </c>
      <c r="J1355" t="s">
        <v>5336</v>
      </c>
      <c r="L1355" t="s">
        <v>5337</v>
      </c>
      <c r="M1355" t="s">
        <v>354</v>
      </c>
      <c r="N1355">
        <v>74033</v>
      </c>
      <c r="O1355" t="s">
        <v>68</v>
      </c>
      <c r="Q1355" t="s">
        <v>5338</v>
      </c>
      <c r="S1355" t="s">
        <v>71</v>
      </c>
      <c r="T1355" t="s">
        <v>960</v>
      </c>
      <c r="U1355" t="s">
        <v>961</v>
      </c>
      <c r="V1355" t="s">
        <v>428</v>
      </c>
      <c r="W1355" t="s">
        <v>354</v>
      </c>
      <c r="X1355" t="s">
        <v>754</v>
      </c>
      <c r="Y1355" t="str">
        <f t="shared" si="8"/>
        <v>37-3011</v>
      </c>
      <c r="Z1355" t="s">
        <v>454</v>
      </c>
      <c r="AA1355">
        <v>111421</v>
      </c>
      <c r="AB1355">
        <v>10</v>
      </c>
      <c r="AC1355">
        <v>10</v>
      </c>
      <c r="AD1355" t="s">
        <v>77</v>
      </c>
      <c r="AE1355" t="s">
        <v>78</v>
      </c>
      <c r="AF1355">
        <v>40</v>
      </c>
      <c r="AG1355" s="3">
        <v>0.29166666666666669</v>
      </c>
      <c r="AH1355" s="3">
        <v>0.66666666666666663</v>
      </c>
      <c r="AI1355" s="4">
        <v>12.95</v>
      </c>
      <c r="AJ1355">
        <v>19.45</v>
      </c>
      <c r="AK1355">
        <v>19.45</v>
      </c>
      <c r="AL1355" t="s">
        <v>79</v>
      </c>
      <c r="AM1355" t="s">
        <v>80</v>
      </c>
      <c r="AO1355" t="s">
        <v>81</v>
      </c>
      <c r="AR1355" t="s">
        <v>80</v>
      </c>
      <c r="AT1355" t="s">
        <v>80</v>
      </c>
      <c r="AW1355" t="s">
        <v>71</v>
      </c>
      <c r="AX1355">
        <v>3</v>
      </c>
      <c r="AY1355" t="s">
        <v>5337</v>
      </c>
      <c r="AZ1355" t="s">
        <v>428</v>
      </c>
      <c r="BA1355" t="s">
        <v>354</v>
      </c>
      <c r="BB1355">
        <v>74033</v>
      </c>
      <c r="BC1355" t="s">
        <v>77</v>
      </c>
    </row>
    <row r="1356" spans="1:59" x14ac:dyDescent="0.25">
      <c r="A1356" t="s">
        <v>3782</v>
      </c>
      <c r="B1356" s="1">
        <v>43453</v>
      </c>
      <c r="C1356" t="s">
        <v>60</v>
      </c>
      <c r="D1356" s="2">
        <v>43421.954467592594</v>
      </c>
      <c r="E1356" t="s">
        <v>757</v>
      </c>
      <c r="F1356" s="1">
        <v>43511</v>
      </c>
      <c r="G1356" s="1">
        <v>43784</v>
      </c>
      <c r="H1356" t="s">
        <v>3783</v>
      </c>
      <c r="J1356" t="s">
        <v>3784</v>
      </c>
      <c r="L1356" t="s">
        <v>1197</v>
      </c>
      <c r="M1356" t="s">
        <v>139</v>
      </c>
      <c r="N1356">
        <v>28214</v>
      </c>
      <c r="O1356" t="s">
        <v>68</v>
      </c>
      <c r="Q1356" t="s">
        <v>3785</v>
      </c>
      <c r="S1356" t="s">
        <v>71</v>
      </c>
      <c r="T1356" t="s">
        <v>960</v>
      </c>
      <c r="U1356" t="s">
        <v>961</v>
      </c>
      <c r="V1356" t="s">
        <v>428</v>
      </c>
      <c r="W1356" t="s">
        <v>354</v>
      </c>
      <c r="X1356" t="s">
        <v>754</v>
      </c>
      <c r="Y1356" t="str">
        <f t="shared" si="8"/>
        <v>37-3011</v>
      </c>
      <c r="Z1356" t="s">
        <v>454</v>
      </c>
      <c r="AA1356">
        <v>56173</v>
      </c>
      <c r="AB1356">
        <v>30</v>
      </c>
      <c r="AC1356">
        <v>30</v>
      </c>
      <c r="AD1356" t="s">
        <v>77</v>
      </c>
      <c r="AE1356" t="s">
        <v>78</v>
      </c>
      <c r="AF1356">
        <v>40</v>
      </c>
      <c r="AG1356" s="3">
        <v>0.29166666666666669</v>
      </c>
      <c r="AH1356" s="3">
        <v>0.66666666666666663</v>
      </c>
      <c r="AI1356" s="4">
        <v>13.23</v>
      </c>
      <c r="AJ1356">
        <v>19.850000000000001</v>
      </c>
      <c r="AL1356" t="s">
        <v>79</v>
      </c>
      <c r="AM1356" t="s">
        <v>80</v>
      </c>
      <c r="AO1356" t="s">
        <v>81</v>
      </c>
      <c r="AR1356" t="s">
        <v>80</v>
      </c>
      <c r="AT1356" t="s">
        <v>80</v>
      </c>
      <c r="AW1356" t="s">
        <v>71</v>
      </c>
      <c r="AX1356">
        <v>3</v>
      </c>
      <c r="AY1356" t="s">
        <v>1197</v>
      </c>
      <c r="AZ1356" t="s">
        <v>1199</v>
      </c>
      <c r="BA1356" t="s">
        <v>139</v>
      </c>
      <c r="BB1356">
        <v>28214</v>
      </c>
      <c r="BC1356" t="s">
        <v>77</v>
      </c>
    </row>
    <row r="1357" spans="1:59" x14ac:dyDescent="0.25">
      <c r="A1357" t="s">
        <v>3176</v>
      </c>
      <c r="B1357" s="1">
        <v>43448</v>
      </c>
      <c r="C1357" t="s">
        <v>60</v>
      </c>
      <c r="D1357" s="2">
        <v>43421.965578703705</v>
      </c>
      <c r="E1357" t="s">
        <v>757</v>
      </c>
      <c r="F1357" s="1">
        <v>43511</v>
      </c>
      <c r="G1357" s="1">
        <v>43799</v>
      </c>
      <c r="H1357" t="s">
        <v>3177</v>
      </c>
      <c r="J1357" t="s">
        <v>3178</v>
      </c>
      <c r="L1357" t="s">
        <v>3179</v>
      </c>
      <c r="M1357" t="s">
        <v>354</v>
      </c>
      <c r="N1357">
        <v>74429</v>
      </c>
      <c r="O1357" t="s">
        <v>68</v>
      </c>
      <c r="Q1357" t="s">
        <v>3180</v>
      </c>
      <c r="S1357" t="s">
        <v>71</v>
      </c>
      <c r="T1357" t="s">
        <v>960</v>
      </c>
      <c r="U1357" t="s">
        <v>961</v>
      </c>
      <c r="V1357" t="s">
        <v>428</v>
      </c>
      <c r="W1357" t="s">
        <v>354</v>
      </c>
      <c r="X1357" t="s">
        <v>754</v>
      </c>
      <c r="Y1357" t="str">
        <f t="shared" si="8"/>
        <v>37-3011</v>
      </c>
      <c r="Z1357" t="s">
        <v>454</v>
      </c>
      <c r="AA1357">
        <v>111421</v>
      </c>
      <c r="AB1357">
        <v>10</v>
      </c>
      <c r="AC1357">
        <v>10</v>
      </c>
      <c r="AD1357" t="s">
        <v>77</v>
      </c>
      <c r="AE1357" t="s">
        <v>78</v>
      </c>
      <c r="AF1357">
        <v>40</v>
      </c>
      <c r="AG1357" s="3">
        <v>0.33333333333333331</v>
      </c>
      <c r="AH1357" s="3">
        <v>0.70833333333333337</v>
      </c>
      <c r="AI1357" s="4">
        <v>12.95</v>
      </c>
      <c r="AJ1357">
        <v>19.45</v>
      </c>
      <c r="AK1357">
        <v>19.45</v>
      </c>
      <c r="AL1357" t="s">
        <v>79</v>
      </c>
      <c r="AM1357" t="s">
        <v>80</v>
      </c>
      <c r="AO1357" t="s">
        <v>81</v>
      </c>
      <c r="AR1357" t="s">
        <v>80</v>
      </c>
      <c r="AT1357" t="s">
        <v>80</v>
      </c>
      <c r="AW1357" t="s">
        <v>80</v>
      </c>
      <c r="AY1357" t="s">
        <v>3179</v>
      </c>
      <c r="AZ1357" t="s">
        <v>3181</v>
      </c>
      <c r="BA1357" t="s">
        <v>354</v>
      </c>
      <c r="BB1357">
        <v>74429</v>
      </c>
      <c r="BC1357" t="s">
        <v>77</v>
      </c>
    </row>
    <row r="1358" spans="1:59" x14ac:dyDescent="0.25">
      <c r="A1358" t="s">
        <v>3204</v>
      </c>
      <c r="B1358" s="1">
        <v>43448</v>
      </c>
      <c r="C1358" t="s">
        <v>60</v>
      </c>
      <c r="D1358" s="2">
        <v>43422.05568287037</v>
      </c>
      <c r="E1358" t="s">
        <v>757</v>
      </c>
      <c r="F1358" s="1">
        <v>43511</v>
      </c>
      <c r="G1358" s="1">
        <v>43814</v>
      </c>
      <c r="H1358" t="s">
        <v>3205</v>
      </c>
      <c r="J1358" t="s">
        <v>3206</v>
      </c>
      <c r="L1358" t="s">
        <v>428</v>
      </c>
      <c r="M1358" t="s">
        <v>354</v>
      </c>
      <c r="N1358">
        <v>74137</v>
      </c>
      <c r="O1358" t="s">
        <v>68</v>
      </c>
      <c r="Q1358" t="s">
        <v>3207</v>
      </c>
      <c r="S1358" t="s">
        <v>71</v>
      </c>
      <c r="T1358" t="s">
        <v>960</v>
      </c>
      <c r="U1358" t="s">
        <v>961</v>
      </c>
      <c r="V1358" t="s">
        <v>428</v>
      </c>
      <c r="W1358" t="s">
        <v>354</v>
      </c>
      <c r="X1358" t="s">
        <v>454</v>
      </c>
      <c r="Y1358" t="str">
        <f t="shared" si="8"/>
        <v>37-3011</v>
      </c>
      <c r="Z1358" t="s">
        <v>454</v>
      </c>
      <c r="AA1358">
        <v>1114</v>
      </c>
      <c r="AB1358">
        <v>8</v>
      </c>
      <c r="AC1358">
        <v>8</v>
      </c>
      <c r="AD1358" t="s">
        <v>77</v>
      </c>
      <c r="AE1358" t="s">
        <v>96</v>
      </c>
      <c r="AF1358">
        <v>40</v>
      </c>
      <c r="AG1358" s="3">
        <v>0.33333333333333331</v>
      </c>
      <c r="AH1358" s="3">
        <v>0.70833333333333337</v>
      </c>
      <c r="AI1358" s="4">
        <v>12.95</v>
      </c>
      <c r="AJ1358">
        <v>19.45</v>
      </c>
      <c r="AK1358">
        <v>19.45</v>
      </c>
      <c r="AL1358" t="s">
        <v>79</v>
      </c>
      <c r="AM1358" t="s">
        <v>80</v>
      </c>
      <c r="AO1358" t="s">
        <v>81</v>
      </c>
      <c r="AR1358" t="s">
        <v>80</v>
      </c>
      <c r="AT1358" t="s">
        <v>80</v>
      </c>
      <c r="AW1358" t="s">
        <v>71</v>
      </c>
      <c r="AX1358">
        <v>3</v>
      </c>
      <c r="AY1358" t="s">
        <v>428</v>
      </c>
      <c r="AZ1358" t="s">
        <v>428</v>
      </c>
      <c r="BA1358" t="s">
        <v>354</v>
      </c>
      <c r="BB1358">
        <v>74137</v>
      </c>
      <c r="BC1358" t="s">
        <v>83</v>
      </c>
    </row>
    <row r="1359" spans="1:59" x14ac:dyDescent="0.25">
      <c r="A1359" t="s">
        <v>3786</v>
      </c>
      <c r="B1359" s="1">
        <v>43453</v>
      </c>
      <c r="C1359" t="s">
        <v>60</v>
      </c>
      <c r="D1359" s="2">
        <v>43435.017187500001</v>
      </c>
      <c r="E1359" t="s">
        <v>85</v>
      </c>
      <c r="H1359" t="s">
        <v>3787</v>
      </c>
      <c r="J1359" t="s">
        <v>3788</v>
      </c>
      <c r="L1359" t="s">
        <v>557</v>
      </c>
      <c r="M1359" t="s">
        <v>90</v>
      </c>
      <c r="N1359">
        <v>75035</v>
      </c>
      <c r="O1359" t="s">
        <v>68</v>
      </c>
      <c r="Q1359" t="s">
        <v>3789</v>
      </c>
      <c r="S1359" t="s">
        <v>71</v>
      </c>
      <c r="T1359" t="s">
        <v>1063</v>
      </c>
      <c r="U1359" t="s">
        <v>1064</v>
      </c>
      <c r="V1359" t="s">
        <v>1065</v>
      </c>
      <c r="W1359" t="s">
        <v>90</v>
      </c>
      <c r="X1359" t="s">
        <v>754</v>
      </c>
      <c r="Y1359" t="str">
        <f t="shared" si="8"/>
        <v>37-3011</v>
      </c>
      <c r="Z1359" t="s">
        <v>454</v>
      </c>
      <c r="AA1359">
        <v>561730</v>
      </c>
      <c r="AB1359">
        <v>8</v>
      </c>
      <c r="AD1359" t="s">
        <v>77</v>
      </c>
      <c r="AE1359" t="s">
        <v>96</v>
      </c>
      <c r="AF1359">
        <v>40</v>
      </c>
      <c r="AG1359" s="3">
        <v>0.29166666666666669</v>
      </c>
      <c r="AH1359" s="3">
        <v>0.83333333333333337</v>
      </c>
      <c r="AI1359" s="4">
        <v>13.94</v>
      </c>
      <c r="AJ1359">
        <v>20.91</v>
      </c>
      <c r="AL1359" t="s">
        <v>79</v>
      </c>
      <c r="AM1359" t="s">
        <v>80</v>
      </c>
      <c r="AO1359" t="s">
        <v>81</v>
      </c>
      <c r="AR1359" t="s">
        <v>80</v>
      </c>
      <c r="AT1359" t="s">
        <v>80</v>
      </c>
      <c r="AW1359" t="s">
        <v>80</v>
      </c>
      <c r="AY1359" t="s">
        <v>557</v>
      </c>
      <c r="AZ1359" t="s">
        <v>1177</v>
      </c>
      <c r="BA1359" t="s">
        <v>90</v>
      </c>
      <c r="BB1359">
        <v>75035</v>
      </c>
      <c r="BC1359" t="s">
        <v>77</v>
      </c>
    </row>
    <row r="1360" spans="1:59" x14ac:dyDescent="0.25">
      <c r="A1360" t="s">
        <v>3861</v>
      </c>
      <c r="B1360" s="1">
        <v>43455</v>
      </c>
      <c r="C1360" t="s">
        <v>60</v>
      </c>
      <c r="D1360" s="2">
        <v>43435.017650462964</v>
      </c>
      <c r="E1360" t="s">
        <v>85</v>
      </c>
      <c r="H1360" t="s">
        <v>3862</v>
      </c>
      <c r="J1360" t="s">
        <v>3863</v>
      </c>
      <c r="L1360" t="s">
        <v>3864</v>
      </c>
      <c r="M1360" t="s">
        <v>324</v>
      </c>
      <c r="N1360">
        <v>72662</v>
      </c>
      <c r="O1360" t="s">
        <v>68</v>
      </c>
      <c r="Q1360" t="s">
        <v>3865</v>
      </c>
      <c r="S1360" t="s">
        <v>71</v>
      </c>
      <c r="T1360" t="s">
        <v>1063</v>
      </c>
      <c r="U1360" t="s">
        <v>1064</v>
      </c>
      <c r="V1360" t="s">
        <v>1065</v>
      </c>
      <c r="W1360" t="s">
        <v>90</v>
      </c>
      <c r="X1360" t="s">
        <v>804</v>
      </c>
      <c r="Y1360" t="str">
        <f t="shared" si="8"/>
        <v>37-3011</v>
      </c>
      <c r="Z1360" t="s">
        <v>454</v>
      </c>
      <c r="AA1360">
        <v>561730</v>
      </c>
      <c r="AB1360">
        <v>5</v>
      </c>
      <c r="AD1360" t="s">
        <v>77</v>
      </c>
      <c r="AE1360" t="s">
        <v>96</v>
      </c>
      <c r="AF1360">
        <v>35</v>
      </c>
      <c r="AG1360" s="3">
        <v>0.29166666666666669</v>
      </c>
      <c r="AH1360" s="3">
        <v>0.70833333333333337</v>
      </c>
      <c r="AI1360" s="4">
        <v>12.48</v>
      </c>
      <c r="AJ1360">
        <v>18.72</v>
      </c>
      <c r="AL1360" t="s">
        <v>79</v>
      </c>
      <c r="AM1360" t="s">
        <v>80</v>
      </c>
      <c r="AO1360" t="s">
        <v>81</v>
      </c>
      <c r="AR1360" t="s">
        <v>80</v>
      </c>
      <c r="AT1360" t="s">
        <v>80</v>
      </c>
      <c r="AW1360" t="s">
        <v>80</v>
      </c>
      <c r="AY1360" t="s">
        <v>3864</v>
      </c>
      <c r="AZ1360" t="s">
        <v>1084</v>
      </c>
      <c r="BA1360" t="s">
        <v>324</v>
      </c>
      <c r="BB1360">
        <v>72662</v>
      </c>
      <c r="BC1360" t="s">
        <v>77</v>
      </c>
    </row>
    <row r="1361" spans="1:55" x14ac:dyDescent="0.25">
      <c r="A1361" t="s">
        <v>2646</v>
      </c>
      <c r="B1361" s="1">
        <v>43453</v>
      </c>
      <c r="C1361" t="s">
        <v>60</v>
      </c>
      <c r="D1361" s="2">
        <v>43435.016805555555</v>
      </c>
      <c r="E1361" t="s">
        <v>85</v>
      </c>
      <c r="H1361" t="s">
        <v>2647</v>
      </c>
      <c r="J1361" t="s">
        <v>2648</v>
      </c>
      <c r="L1361" t="s">
        <v>1733</v>
      </c>
      <c r="M1361" t="s">
        <v>1401</v>
      </c>
      <c r="N1361">
        <v>38654</v>
      </c>
      <c r="O1361" t="s">
        <v>68</v>
      </c>
      <c r="Q1361" t="s">
        <v>2649</v>
      </c>
      <c r="S1361" t="s">
        <v>71</v>
      </c>
      <c r="T1361" t="s">
        <v>1063</v>
      </c>
      <c r="U1361" t="s">
        <v>1064</v>
      </c>
      <c r="V1361" t="s">
        <v>1065</v>
      </c>
      <c r="W1361" t="s">
        <v>90</v>
      </c>
      <c r="X1361" t="s">
        <v>754</v>
      </c>
      <c r="Y1361" t="str">
        <f t="shared" si="8"/>
        <v>37-3011</v>
      </c>
      <c r="Z1361" t="s">
        <v>454</v>
      </c>
      <c r="AA1361">
        <v>561730</v>
      </c>
      <c r="AB1361">
        <v>18</v>
      </c>
      <c r="AD1361" t="s">
        <v>77</v>
      </c>
      <c r="AE1361" t="s">
        <v>96</v>
      </c>
      <c r="AF1361">
        <v>35</v>
      </c>
      <c r="AG1361" s="3">
        <v>0.3125</v>
      </c>
      <c r="AH1361" s="3">
        <v>0.66666666666666663</v>
      </c>
      <c r="AI1361" s="4">
        <v>12.82</v>
      </c>
      <c r="AJ1361">
        <v>19.23</v>
      </c>
      <c r="AL1361" t="s">
        <v>79</v>
      </c>
      <c r="AM1361" t="s">
        <v>80</v>
      </c>
      <c r="AO1361" t="s">
        <v>81</v>
      </c>
      <c r="AR1361" t="s">
        <v>80</v>
      </c>
      <c r="AT1361" t="s">
        <v>80</v>
      </c>
      <c r="AW1361" t="s">
        <v>80</v>
      </c>
      <c r="AY1361" t="s">
        <v>1733</v>
      </c>
      <c r="AZ1361" t="s">
        <v>2650</v>
      </c>
      <c r="BA1361" t="s">
        <v>1401</v>
      </c>
      <c r="BB1361">
        <v>38654</v>
      </c>
      <c r="BC1361" t="s">
        <v>77</v>
      </c>
    </row>
    <row r="1362" spans="1:55" x14ac:dyDescent="0.25">
      <c r="A1362" t="s">
        <v>7155</v>
      </c>
      <c r="B1362" s="1">
        <v>43448</v>
      </c>
      <c r="C1362" t="s">
        <v>60</v>
      </c>
      <c r="D1362" s="2">
        <v>43422.037349537037</v>
      </c>
      <c r="E1362" t="s">
        <v>757</v>
      </c>
      <c r="F1362" s="1">
        <v>43511</v>
      </c>
      <c r="G1362" s="1">
        <v>43814</v>
      </c>
      <c r="H1362" t="s">
        <v>7156</v>
      </c>
      <c r="J1362" t="s">
        <v>7157</v>
      </c>
      <c r="L1362" t="s">
        <v>7158</v>
      </c>
      <c r="M1362" t="s">
        <v>879</v>
      </c>
      <c r="N1362">
        <v>63010</v>
      </c>
      <c r="O1362" t="s">
        <v>68</v>
      </c>
      <c r="Q1362" t="s">
        <v>7159</v>
      </c>
      <c r="S1362" t="s">
        <v>71</v>
      </c>
      <c r="T1362" t="s">
        <v>960</v>
      </c>
      <c r="U1362" t="s">
        <v>961</v>
      </c>
      <c r="V1362" t="s">
        <v>428</v>
      </c>
      <c r="W1362" t="s">
        <v>354</v>
      </c>
      <c r="X1362" t="s">
        <v>754</v>
      </c>
      <c r="Y1362" t="str">
        <f t="shared" si="8"/>
        <v>37-3011</v>
      </c>
      <c r="Z1362" t="s">
        <v>454</v>
      </c>
      <c r="AA1362">
        <v>561730</v>
      </c>
      <c r="AB1362">
        <v>4</v>
      </c>
      <c r="AC1362">
        <v>4</v>
      </c>
      <c r="AD1362" t="s">
        <v>77</v>
      </c>
      <c r="AE1362" t="s">
        <v>78</v>
      </c>
      <c r="AF1362">
        <v>40</v>
      </c>
      <c r="AG1362" s="3">
        <v>0.33333333333333331</v>
      </c>
      <c r="AH1362" s="3">
        <v>0.75</v>
      </c>
      <c r="AI1362" s="4">
        <v>14.52</v>
      </c>
      <c r="AJ1362">
        <v>21.78</v>
      </c>
      <c r="AK1362">
        <v>21.78</v>
      </c>
      <c r="AL1362" t="s">
        <v>79</v>
      </c>
      <c r="AM1362" t="s">
        <v>80</v>
      </c>
      <c r="AO1362" t="s">
        <v>81</v>
      </c>
      <c r="AR1362" t="s">
        <v>80</v>
      </c>
      <c r="AT1362" t="s">
        <v>80</v>
      </c>
      <c r="AW1362" t="s">
        <v>80</v>
      </c>
      <c r="AY1362" t="s">
        <v>7158</v>
      </c>
      <c r="AZ1362" t="s">
        <v>278</v>
      </c>
      <c r="BA1362" t="s">
        <v>879</v>
      </c>
      <c r="BB1362">
        <v>63010</v>
      </c>
      <c r="BC1362" t="s">
        <v>77</v>
      </c>
    </row>
    <row r="1363" spans="1:55" x14ac:dyDescent="0.25">
      <c r="A1363" t="s">
        <v>4897</v>
      </c>
      <c r="B1363" s="1">
        <v>43453</v>
      </c>
      <c r="C1363" t="s">
        <v>60</v>
      </c>
      <c r="D1363" s="2">
        <v>43435.018090277779</v>
      </c>
      <c r="E1363" t="s">
        <v>85</v>
      </c>
      <c r="H1363" t="s">
        <v>4898</v>
      </c>
      <c r="J1363" t="s">
        <v>4899</v>
      </c>
      <c r="L1363" t="s">
        <v>216</v>
      </c>
      <c r="M1363" t="s">
        <v>90</v>
      </c>
      <c r="N1363">
        <v>75247</v>
      </c>
      <c r="O1363" t="s">
        <v>68</v>
      </c>
      <c r="Q1363" t="s">
        <v>4900</v>
      </c>
      <c r="S1363" t="s">
        <v>71</v>
      </c>
      <c r="T1363" t="s">
        <v>1063</v>
      </c>
      <c r="U1363" t="s">
        <v>1064</v>
      </c>
      <c r="V1363" t="s">
        <v>1065</v>
      </c>
      <c r="W1363" t="s">
        <v>90</v>
      </c>
      <c r="X1363" t="s">
        <v>4901</v>
      </c>
      <c r="Y1363" t="str">
        <f t="shared" si="8"/>
        <v>37-3011</v>
      </c>
      <c r="Z1363" t="s">
        <v>454</v>
      </c>
      <c r="AA1363">
        <v>561730</v>
      </c>
      <c r="AB1363">
        <v>20</v>
      </c>
      <c r="AD1363" t="s">
        <v>77</v>
      </c>
      <c r="AE1363" t="s">
        <v>96</v>
      </c>
      <c r="AF1363">
        <v>35</v>
      </c>
      <c r="AG1363" s="3">
        <v>0.29166666666666669</v>
      </c>
      <c r="AH1363" s="3">
        <v>0.66666666666666663</v>
      </c>
      <c r="AI1363" s="4">
        <v>13.94</v>
      </c>
      <c r="AJ1363">
        <v>20.91</v>
      </c>
      <c r="AL1363" t="s">
        <v>79</v>
      </c>
      <c r="AM1363" t="s">
        <v>80</v>
      </c>
      <c r="AO1363" t="s">
        <v>81</v>
      </c>
      <c r="AR1363" t="s">
        <v>80</v>
      </c>
      <c r="AT1363" t="s">
        <v>80</v>
      </c>
      <c r="AW1363" t="s">
        <v>80</v>
      </c>
      <c r="AY1363" t="s">
        <v>216</v>
      </c>
      <c r="AZ1363" t="s">
        <v>216</v>
      </c>
      <c r="BA1363" t="s">
        <v>90</v>
      </c>
      <c r="BB1363">
        <v>75247</v>
      </c>
      <c r="BC1363" t="s">
        <v>77</v>
      </c>
    </row>
    <row r="1364" spans="1:55" x14ac:dyDescent="0.25">
      <c r="A1364" t="s">
        <v>976</v>
      </c>
      <c r="B1364" s="1">
        <v>43445</v>
      </c>
      <c r="C1364" t="s">
        <v>60</v>
      </c>
      <c r="D1364" s="2">
        <v>43422.028449074074</v>
      </c>
      <c r="E1364" t="s">
        <v>757</v>
      </c>
      <c r="F1364" s="1">
        <v>43511</v>
      </c>
      <c r="G1364" s="1">
        <v>43784</v>
      </c>
      <c r="H1364" t="s">
        <v>977</v>
      </c>
      <c r="I1364" t="s">
        <v>978</v>
      </c>
      <c r="J1364" t="s">
        <v>979</v>
      </c>
      <c r="L1364" t="s">
        <v>980</v>
      </c>
      <c r="M1364" t="s">
        <v>587</v>
      </c>
      <c r="N1364">
        <v>68847</v>
      </c>
      <c r="O1364" t="s">
        <v>68</v>
      </c>
      <c r="Q1364" t="s">
        <v>981</v>
      </c>
      <c r="S1364" t="s">
        <v>71</v>
      </c>
      <c r="T1364" t="s">
        <v>960</v>
      </c>
      <c r="U1364" t="s">
        <v>961</v>
      </c>
      <c r="V1364" t="s">
        <v>428</v>
      </c>
      <c r="W1364" t="s">
        <v>354</v>
      </c>
      <c r="X1364" t="s">
        <v>558</v>
      </c>
      <c r="Y1364" t="str">
        <f>"37-2012"</f>
        <v>37-2012</v>
      </c>
      <c r="Z1364" t="s">
        <v>268</v>
      </c>
      <c r="AA1364">
        <v>721110</v>
      </c>
      <c r="AB1364">
        <v>8</v>
      </c>
      <c r="AC1364">
        <v>8</v>
      </c>
      <c r="AD1364" t="s">
        <v>77</v>
      </c>
      <c r="AE1364" t="s">
        <v>96</v>
      </c>
      <c r="AF1364">
        <v>40</v>
      </c>
      <c r="AG1364" s="3">
        <v>0.375</v>
      </c>
      <c r="AH1364" s="3">
        <v>0.625</v>
      </c>
      <c r="AI1364" s="4">
        <v>10.75</v>
      </c>
      <c r="AL1364" t="s">
        <v>79</v>
      </c>
      <c r="AM1364" t="s">
        <v>80</v>
      </c>
      <c r="AO1364" t="s">
        <v>81</v>
      </c>
      <c r="AR1364" t="s">
        <v>80</v>
      </c>
      <c r="AT1364" t="s">
        <v>80</v>
      </c>
      <c r="AW1364" t="s">
        <v>71</v>
      </c>
      <c r="AX1364">
        <v>3</v>
      </c>
      <c r="AY1364" t="s">
        <v>980</v>
      </c>
      <c r="AZ1364" t="s">
        <v>982</v>
      </c>
      <c r="BA1364" t="s">
        <v>587</v>
      </c>
      <c r="BB1364">
        <v>68847</v>
      </c>
      <c r="BC1364" t="s">
        <v>83</v>
      </c>
    </row>
    <row r="1365" spans="1:55" x14ac:dyDescent="0.25">
      <c r="A1365" t="s">
        <v>4724</v>
      </c>
      <c r="B1365" s="1">
        <v>43455</v>
      </c>
      <c r="C1365" t="s">
        <v>60</v>
      </c>
      <c r="D1365" s="2">
        <v>43435.018483796295</v>
      </c>
      <c r="E1365" t="s">
        <v>85</v>
      </c>
      <c r="H1365" t="s">
        <v>4725</v>
      </c>
      <c r="J1365" t="s">
        <v>4726</v>
      </c>
      <c r="L1365" t="s">
        <v>3864</v>
      </c>
      <c r="M1365" t="s">
        <v>324</v>
      </c>
      <c r="N1365">
        <v>72662</v>
      </c>
      <c r="O1365" t="s">
        <v>68</v>
      </c>
      <c r="Q1365" t="s">
        <v>3865</v>
      </c>
      <c r="S1365" t="s">
        <v>71</v>
      </c>
      <c r="T1365" t="s">
        <v>1063</v>
      </c>
      <c r="U1365" t="s">
        <v>1064</v>
      </c>
      <c r="V1365" t="s">
        <v>1065</v>
      </c>
      <c r="W1365" t="s">
        <v>90</v>
      </c>
      <c r="X1365" t="s">
        <v>4727</v>
      </c>
      <c r="Y1365" t="str">
        <f>"37-3011"</f>
        <v>37-3011</v>
      </c>
      <c r="Z1365" t="s">
        <v>454</v>
      </c>
      <c r="AA1365">
        <v>561730</v>
      </c>
      <c r="AB1365">
        <v>16</v>
      </c>
      <c r="AD1365" t="s">
        <v>77</v>
      </c>
      <c r="AE1365" t="s">
        <v>96</v>
      </c>
      <c r="AF1365">
        <v>35</v>
      </c>
      <c r="AG1365" s="3">
        <v>0.29166666666666669</v>
      </c>
      <c r="AH1365" s="3">
        <v>0.70833333333333337</v>
      </c>
      <c r="AI1365" s="4">
        <v>12.48</v>
      </c>
      <c r="AJ1365">
        <v>18.72</v>
      </c>
      <c r="AL1365" t="s">
        <v>79</v>
      </c>
      <c r="AM1365" t="s">
        <v>80</v>
      </c>
      <c r="AO1365" t="s">
        <v>81</v>
      </c>
      <c r="AR1365" t="s">
        <v>80</v>
      </c>
      <c r="AT1365" t="s">
        <v>80</v>
      </c>
      <c r="AW1365" t="s">
        <v>80</v>
      </c>
      <c r="AY1365" t="s">
        <v>3864</v>
      </c>
      <c r="AZ1365" t="s">
        <v>1084</v>
      </c>
      <c r="BA1365" t="s">
        <v>324</v>
      </c>
      <c r="BB1365">
        <v>72662</v>
      </c>
      <c r="BC1365" t="s">
        <v>77</v>
      </c>
    </row>
    <row r="1366" spans="1:55" x14ac:dyDescent="0.25">
      <c r="A1366" t="s">
        <v>7523</v>
      </c>
      <c r="B1366" s="1">
        <v>43453</v>
      </c>
      <c r="C1366" t="s">
        <v>60</v>
      </c>
      <c r="D1366" s="2">
        <v>43435.016423611109</v>
      </c>
      <c r="E1366" t="s">
        <v>85</v>
      </c>
      <c r="H1366" t="s">
        <v>7524</v>
      </c>
      <c r="J1366" t="s">
        <v>7525</v>
      </c>
      <c r="L1366" t="s">
        <v>7526</v>
      </c>
      <c r="M1366" t="s">
        <v>354</v>
      </c>
      <c r="N1366">
        <v>74957</v>
      </c>
      <c r="O1366" t="s">
        <v>68</v>
      </c>
      <c r="Q1366" t="s">
        <v>7527</v>
      </c>
      <c r="S1366" t="s">
        <v>71</v>
      </c>
      <c r="T1366" t="s">
        <v>1063</v>
      </c>
      <c r="U1366" t="s">
        <v>1064</v>
      </c>
      <c r="V1366" t="s">
        <v>1065</v>
      </c>
      <c r="W1366" t="s">
        <v>90</v>
      </c>
      <c r="X1366" t="s">
        <v>754</v>
      </c>
      <c r="Y1366" t="str">
        <f>"37-3011"</f>
        <v>37-3011</v>
      </c>
      <c r="Z1366" t="s">
        <v>454</v>
      </c>
      <c r="AA1366">
        <v>561730</v>
      </c>
      <c r="AB1366">
        <v>3</v>
      </c>
      <c r="AD1366" t="s">
        <v>77</v>
      </c>
      <c r="AE1366" t="s">
        <v>96</v>
      </c>
      <c r="AF1366">
        <v>35</v>
      </c>
      <c r="AG1366" s="3">
        <v>0.33333333333333331</v>
      </c>
      <c r="AH1366" s="3">
        <v>0.70833333333333337</v>
      </c>
      <c r="AI1366" s="4">
        <v>11.85</v>
      </c>
      <c r="AJ1366">
        <v>17.78</v>
      </c>
      <c r="AL1366" t="s">
        <v>79</v>
      </c>
      <c r="AM1366" t="s">
        <v>80</v>
      </c>
      <c r="AO1366" t="s">
        <v>81</v>
      </c>
      <c r="AR1366" t="s">
        <v>80</v>
      </c>
      <c r="AT1366" t="s">
        <v>80</v>
      </c>
      <c r="AW1366" t="s">
        <v>80</v>
      </c>
      <c r="AY1366" t="s">
        <v>7526</v>
      </c>
      <c r="AZ1366" t="s">
        <v>1405</v>
      </c>
      <c r="BA1366" t="s">
        <v>354</v>
      </c>
      <c r="BB1366">
        <v>74957</v>
      </c>
      <c r="BC1366" t="s">
        <v>77</v>
      </c>
    </row>
    <row r="1367" spans="1:55" x14ac:dyDescent="0.25">
      <c r="A1367" t="s">
        <v>6334</v>
      </c>
      <c r="B1367" s="1">
        <v>43440</v>
      </c>
      <c r="C1367" t="s">
        <v>60</v>
      </c>
      <c r="D1367" s="2">
        <v>43422.025636574072</v>
      </c>
      <c r="E1367" t="s">
        <v>757</v>
      </c>
      <c r="F1367" s="1">
        <v>43511</v>
      </c>
      <c r="G1367" s="1">
        <v>43784</v>
      </c>
      <c r="H1367" t="s">
        <v>977</v>
      </c>
      <c r="I1367" t="s">
        <v>978</v>
      </c>
      <c r="J1367" t="s">
        <v>6335</v>
      </c>
      <c r="L1367" t="s">
        <v>980</v>
      </c>
      <c r="M1367" t="s">
        <v>587</v>
      </c>
      <c r="N1367">
        <v>68847</v>
      </c>
      <c r="O1367" t="s">
        <v>68</v>
      </c>
      <c r="Q1367" t="s">
        <v>981</v>
      </c>
      <c r="S1367" t="s">
        <v>71</v>
      </c>
      <c r="T1367" t="s">
        <v>960</v>
      </c>
      <c r="U1367" t="s">
        <v>961</v>
      </c>
      <c r="V1367" t="s">
        <v>428</v>
      </c>
      <c r="W1367" t="s">
        <v>354</v>
      </c>
      <c r="X1367" t="s">
        <v>5319</v>
      </c>
      <c r="Y1367" t="str">
        <f>"35-3031"</f>
        <v>35-3031</v>
      </c>
      <c r="Z1367" t="s">
        <v>367</v>
      </c>
      <c r="AA1367">
        <v>721110</v>
      </c>
      <c r="AB1367">
        <v>2</v>
      </c>
      <c r="AC1367">
        <v>2</v>
      </c>
      <c r="AD1367" t="s">
        <v>77</v>
      </c>
      <c r="AE1367" t="s">
        <v>96</v>
      </c>
      <c r="AF1367">
        <v>35</v>
      </c>
      <c r="AG1367" s="3">
        <v>0.375</v>
      </c>
      <c r="AH1367" s="3">
        <v>0.625</v>
      </c>
      <c r="AI1367" s="4">
        <v>11.36</v>
      </c>
      <c r="AL1367" t="s">
        <v>79</v>
      </c>
      <c r="AM1367" t="s">
        <v>80</v>
      </c>
      <c r="AO1367" t="s">
        <v>81</v>
      </c>
      <c r="AR1367" t="s">
        <v>80</v>
      </c>
      <c r="AT1367" t="s">
        <v>80</v>
      </c>
      <c r="AW1367" t="s">
        <v>80</v>
      </c>
      <c r="AY1367" t="s">
        <v>980</v>
      </c>
      <c r="AZ1367" t="s">
        <v>982</v>
      </c>
      <c r="BA1367" t="s">
        <v>587</v>
      </c>
      <c r="BB1367">
        <v>68847</v>
      </c>
      <c r="BC1367" t="s">
        <v>83</v>
      </c>
    </row>
    <row r="1368" spans="1:55" x14ac:dyDescent="0.25">
      <c r="A1368" t="s">
        <v>7078</v>
      </c>
      <c r="B1368" s="1">
        <v>43460</v>
      </c>
      <c r="C1368" t="s">
        <v>60</v>
      </c>
      <c r="D1368" s="2">
        <v>43422.6247337963</v>
      </c>
      <c r="E1368" t="s">
        <v>61</v>
      </c>
      <c r="F1368" s="1">
        <v>43497</v>
      </c>
      <c r="G1368" s="1">
        <v>43770</v>
      </c>
      <c r="H1368" t="s">
        <v>7079</v>
      </c>
      <c r="J1368" t="s">
        <v>7080</v>
      </c>
      <c r="L1368" t="s">
        <v>665</v>
      </c>
      <c r="M1368" t="s">
        <v>90</v>
      </c>
      <c r="N1368">
        <v>78758</v>
      </c>
      <c r="O1368" t="s">
        <v>68</v>
      </c>
      <c r="Q1368" t="s">
        <v>7081</v>
      </c>
      <c r="S1368" t="s">
        <v>71</v>
      </c>
      <c r="T1368" t="s">
        <v>663</v>
      </c>
      <c r="U1368" t="s">
        <v>1003</v>
      </c>
      <c r="V1368" t="s">
        <v>640</v>
      </c>
      <c r="W1368" t="s">
        <v>90</v>
      </c>
      <c r="X1368" t="s">
        <v>7082</v>
      </c>
      <c r="Y1368" t="str">
        <f>"47-3012"</f>
        <v>47-3012</v>
      </c>
      <c r="Z1368" t="s">
        <v>1580</v>
      </c>
      <c r="AA1368">
        <v>236220</v>
      </c>
      <c r="AB1368">
        <v>24</v>
      </c>
      <c r="AC1368">
        <v>24</v>
      </c>
      <c r="AD1368" t="s">
        <v>77</v>
      </c>
      <c r="AE1368" t="s">
        <v>96</v>
      </c>
      <c r="AF1368">
        <v>40</v>
      </c>
      <c r="AG1368" s="3">
        <v>0.29166666666666669</v>
      </c>
      <c r="AH1368" s="3">
        <v>0.66666666666666663</v>
      </c>
      <c r="AI1368" s="4">
        <v>13.11</v>
      </c>
      <c r="AJ1368">
        <v>19.670000000000002</v>
      </c>
      <c r="AL1368" t="s">
        <v>79</v>
      </c>
      <c r="AM1368" t="s">
        <v>80</v>
      </c>
      <c r="AO1368" t="s">
        <v>81</v>
      </c>
      <c r="AR1368" t="s">
        <v>80</v>
      </c>
      <c r="AT1368" t="s">
        <v>80</v>
      </c>
      <c r="AW1368" t="s">
        <v>80</v>
      </c>
      <c r="AY1368" t="s">
        <v>665</v>
      </c>
      <c r="AZ1368" t="s">
        <v>867</v>
      </c>
      <c r="BA1368" t="s">
        <v>90</v>
      </c>
      <c r="BB1368">
        <v>78758</v>
      </c>
      <c r="BC1368" t="s">
        <v>77</v>
      </c>
    </row>
    <row r="1369" spans="1:55" x14ac:dyDescent="0.25">
      <c r="A1369" t="s">
        <v>3801</v>
      </c>
      <c r="B1369" s="1">
        <v>43454</v>
      </c>
      <c r="C1369" t="s">
        <v>60</v>
      </c>
      <c r="D1369" s="2">
        <v>43435.020520833335</v>
      </c>
      <c r="E1369" t="s">
        <v>85</v>
      </c>
      <c r="H1369" t="s">
        <v>3802</v>
      </c>
      <c r="J1369" t="s">
        <v>3803</v>
      </c>
      <c r="L1369" t="s">
        <v>2310</v>
      </c>
      <c r="M1369" t="s">
        <v>90</v>
      </c>
      <c r="N1369">
        <v>75098</v>
      </c>
      <c r="O1369" t="s">
        <v>68</v>
      </c>
      <c r="Q1369" t="s">
        <v>3804</v>
      </c>
      <c r="S1369" t="s">
        <v>71</v>
      </c>
      <c r="T1369" t="s">
        <v>1063</v>
      </c>
      <c r="U1369" t="s">
        <v>1064</v>
      </c>
      <c r="V1369" t="s">
        <v>1065</v>
      </c>
      <c r="W1369" t="s">
        <v>90</v>
      </c>
      <c r="X1369" t="s">
        <v>830</v>
      </c>
      <c r="Y1369" t="str">
        <f>"37-3011"</f>
        <v>37-3011</v>
      </c>
      <c r="Z1369" t="s">
        <v>454</v>
      </c>
      <c r="AA1369">
        <v>561730</v>
      </c>
      <c r="AB1369">
        <v>17</v>
      </c>
      <c r="AD1369" t="s">
        <v>77</v>
      </c>
      <c r="AE1369" t="s">
        <v>96</v>
      </c>
      <c r="AF1369">
        <v>35</v>
      </c>
      <c r="AG1369" s="3">
        <v>0.29166666666666669</v>
      </c>
      <c r="AH1369" s="3">
        <v>0.70833333333333337</v>
      </c>
      <c r="AI1369" s="4">
        <v>13.94</v>
      </c>
      <c r="AJ1369">
        <v>20.91</v>
      </c>
      <c r="AL1369" t="s">
        <v>79</v>
      </c>
      <c r="AM1369" t="s">
        <v>80</v>
      </c>
      <c r="AO1369" t="s">
        <v>81</v>
      </c>
      <c r="AR1369" t="s">
        <v>80</v>
      </c>
      <c r="AT1369" t="s">
        <v>80</v>
      </c>
      <c r="AW1369" t="s">
        <v>80</v>
      </c>
      <c r="AY1369" t="s">
        <v>2310</v>
      </c>
      <c r="AZ1369" t="s">
        <v>1177</v>
      </c>
      <c r="BA1369" t="s">
        <v>90</v>
      </c>
      <c r="BB1369">
        <v>75098</v>
      </c>
      <c r="BC1369" t="s">
        <v>77</v>
      </c>
    </row>
    <row r="1370" spans="1:55" x14ac:dyDescent="0.25">
      <c r="A1370" t="s">
        <v>7238</v>
      </c>
      <c r="B1370" s="1">
        <v>43448</v>
      </c>
      <c r="C1370" t="s">
        <v>60</v>
      </c>
      <c r="D1370" s="2">
        <v>43424.66883101852</v>
      </c>
      <c r="E1370" t="s">
        <v>85</v>
      </c>
      <c r="H1370" t="s">
        <v>7239</v>
      </c>
      <c r="I1370" t="s">
        <v>69</v>
      </c>
      <c r="J1370" t="s">
        <v>7240</v>
      </c>
      <c r="K1370" t="s">
        <v>69</v>
      </c>
      <c r="L1370" t="s">
        <v>2770</v>
      </c>
      <c r="M1370" t="s">
        <v>119</v>
      </c>
      <c r="N1370">
        <v>34482</v>
      </c>
      <c r="O1370" t="s">
        <v>68</v>
      </c>
      <c r="P1370" t="s">
        <v>69</v>
      </c>
      <c r="Q1370" t="s">
        <v>7241</v>
      </c>
      <c r="S1370" t="s">
        <v>71</v>
      </c>
      <c r="T1370" t="s">
        <v>7242</v>
      </c>
      <c r="U1370" t="s">
        <v>7243</v>
      </c>
      <c r="V1370" t="s">
        <v>859</v>
      </c>
      <c r="W1370" t="s">
        <v>332</v>
      </c>
      <c r="X1370" t="s">
        <v>337</v>
      </c>
      <c r="Y1370" t="str">
        <f>"39-2021"</f>
        <v>39-2021</v>
      </c>
      <c r="Z1370" t="s">
        <v>338</v>
      </c>
      <c r="AA1370">
        <v>112920</v>
      </c>
      <c r="AB1370">
        <v>4</v>
      </c>
      <c r="AD1370" t="s">
        <v>77</v>
      </c>
      <c r="AE1370" t="s">
        <v>96</v>
      </c>
      <c r="AF1370">
        <v>40</v>
      </c>
      <c r="AG1370" s="3">
        <v>0.25</v>
      </c>
      <c r="AH1370" s="3">
        <v>0.64583333333333337</v>
      </c>
      <c r="AI1370" s="4">
        <v>12.07</v>
      </c>
      <c r="AJ1370">
        <v>18.100000000000001</v>
      </c>
      <c r="AL1370" t="s">
        <v>79</v>
      </c>
      <c r="AM1370" t="s">
        <v>80</v>
      </c>
      <c r="AO1370" t="s">
        <v>81</v>
      </c>
      <c r="AP1370" t="s">
        <v>69</v>
      </c>
      <c r="AQ1370" t="s">
        <v>69</v>
      </c>
      <c r="AR1370" t="s">
        <v>80</v>
      </c>
      <c r="AT1370" t="s">
        <v>80</v>
      </c>
      <c r="AW1370" t="s">
        <v>80</v>
      </c>
      <c r="AY1370" t="s">
        <v>2770</v>
      </c>
      <c r="AZ1370" t="s">
        <v>565</v>
      </c>
      <c r="BA1370" t="s">
        <v>119</v>
      </c>
      <c r="BB1370">
        <v>34482</v>
      </c>
      <c r="BC1370" t="s">
        <v>83</v>
      </c>
    </row>
    <row r="1371" spans="1:55" x14ac:dyDescent="0.25">
      <c r="A1371" t="s">
        <v>1362</v>
      </c>
      <c r="B1371" s="1">
        <v>43453</v>
      </c>
      <c r="C1371" t="s">
        <v>60</v>
      </c>
      <c r="D1371" s="2">
        <v>43435.019363425927</v>
      </c>
      <c r="E1371" t="s">
        <v>85</v>
      </c>
      <c r="H1371" t="s">
        <v>1363</v>
      </c>
      <c r="J1371" t="s">
        <v>1364</v>
      </c>
      <c r="L1371" t="s">
        <v>1365</v>
      </c>
      <c r="M1371" t="s">
        <v>354</v>
      </c>
      <c r="N1371">
        <v>73064</v>
      </c>
      <c r="O1371" t="s">
        <v>68</v>
      </c>
      <c r="Q1371" t="s">
        <v>1366</v>
      </c>
      <c r="S1371" t="s">
        <v>71</v>
      </c>
      <c r="T1371" t="s">
        <v>1063</v>
      </c>
      <c r="U1371" t="s">
        <v>1064</v>
      </c>
      <c r="V1371" t="s">
        <v>1065</v>
      </c>
      <c r="W1371" t="s">
        <v>90</v>
      </c>
      <c r="X1371" t="s">
        <v>754</v>
      </c>
      <c r="Y1371" t="str">
        <f>"37-3011"</f>
        <v>37-3011</v>
      </c>
      <c r="Z1371" t="s">
        <v>454</v>
      </c>
      <c r="AA1371">
        <v>561730</v>
      </c>
      <c r="AB1371">
        <v>5</v>
      </c>
      <c r="AD1371" t="s">
        <v>77</v>
      </c>
      <c r="AE1371" t="s">
        <v>96</v>
      </c>
      <c r="AF1371">
        <v>40</v>
      </c>
      <c r="AG1371" s="3">
        <v>0.33333333333333331</v>
      </c>
      <c r="AH1371" s="3">
        <v>0.70833333333333337</v>
      </c>
      <c r="AI1371" s="4">
        <v>12.92</v>
      </c>
      <c r="AJ1371">
        <v>19.38</v>
      </c>
      <c r="AL1371" t="s">
        <v>79</v>
      </c>
      <c r="AM1371" t="s">
        <v>80</v>
      </c>
      <c r="AO1371" t="s">
        <v>81</v>
      </c>
      <c r="AR1371" t="s">
        <v>80</v>
      </c>
      <c r="AT1371" t="s">
        <v>80</v>
      </c>
      <c r="AW1371" t="s">
        <v>80</v>
      </c>
      <c r="AY1371" t="s">
        <v>1365</v>
      </c>
      <c r="AZ1371" t="s">
        <v>1367</v>
      </c>
      <c r="BA1371" t="s">
        <v>354</v>
      </c>
      <c r="BB1371">
        <v>73064</v>
      </c>
      <c r="BC1371" t="s">
        <v>77</v>
      </c>
    </row>
    <row r="1372" spans="1:55" x14ac:dyDescent="0.25">
      <c r="A1372" t="s">
        <v>8312</v>
      </c>
      <c r="B1372" s="1">
        <v>43452</v>
      </c>
      <c r="C1372" t="s">
        <v>60</v>
      </c>
      <c r="D1372" s="2">
        <v>43435.003310185188</v>
      </c>
      <c r="E1372" t="s">
        <v>85</v>
      </c>
      <c r="H1372" t="s">
        <v>1387</v>
      </c>
      <c r="J1372" t="s">
        <v>1388</v>
      </c>
      <c r="L1372" t="s">
        <v>1389</v>
      </c>
      <c r="M1372" t="s">
        <v>134</v>
      </c>
      <c r="N1372">
        <v>29910</v>
      </c>
      <c r="O1372" t="s">
        <v>68</v>
      </c>
      <c r="Q1372" t="s">
        <v>1390</v>
      </c>
      <c r="S1372" t="s">
        <v>71</v>
      </c>
      <c r="T1372" t="s">
        <v>315</v>
      </c>
      <c r="U1372" t="s">
        <v>316</v>
      </c>
      <c r="V1372" t="s">
        <v>557</v>
      </c>
      <c r="W1372" t="s">
        <v>90</v>
      </c>
      <c r="X1372" t="s">
        <v>8313</v>
      </c>
      <c r="Y1372" t="str">
        <f>"37-2012"</f>
        <v>37-2012</v>
      </c>
      <c r="Z1372" t="s">
        <v>268</v>
      </c>
      <c r="AA1372">
        <v>72111</v>
      </c>
      <c r="AB1372">
        <v>20</v>
      </c>
      <c r="AD1372" t="s">
        <v>77</v>
      </c>
      <c r="AE1372" t="s">
        <v>96</v>
      </c>
      <c r="AF1372">
        <v>35</v>
      </c>
      <c r="AG1372" s="3">
        <v>0.20833333333333334</v>
      </c>
      <c r="AH1372" s="3">
        <v>0.54166666666666663</v>
      </c>
      <c r="AI1372" s="4">
        <v>11.31</v>
      </c>
      <c r="AJ1372">
        <v>16.97</v>
      </c>
      <c r="AK1372">
        <v>16.97</v>
      </c>
      <c r="AL1372" t="s">
        <v>79</v>
      </c>
      <c r="AM1372" t="s">
        <v>80</v>
      </c>
      <c r="AO1372" t="s">
        <v>81</v>
      </c>
      <c r="AR1372" t="s">
        <v>80</v>
      </c>
      <c r="AT1372" t="s">
        <v>80</v>
      </c>
      <c r="AW1372" t="s">
        <v>71</v>
      </c>
      <c r="AX1372">
        <v>3</v>
      </c>
      <c r="AY1372" t="s">
        <v>1389</v>
      </c>
      <c r="AZ1372" t="s">
        <v>1392</v>
      </c>
      <c r="BA1372" t="s">
        <v>134</v>
      </c>
      <c r="BB1372">
        <v>29910</v>
      </c>
      <c r="BC1372" t="s">
        <v>83</v>
      </c>
    </row>
    <row r="1373" spans="1:55" x14ac:dyDescent="0.25">
      <c r="A1373" t="s">
        <v>2674</v>
      </c>
      <c r="B1373" s="1">
        <v>43452</v>
      </c>
      <c r="C1373" t="s">
        <v>60</v>
      </c>
      <c r="D1373" s="2">
        <v>43435.004618055558</v>
      </c>
      <c r="E1373" t="s">
        <v>85</v>
      </c>
      <c r="H1373" t="s">
        <v>1387</v>
      </c>
      <c r="J1373" t="s">
        <v>1388</v>
      </c>
      <c r="L1373" t="s">
        <v>1389</v>
      </c>
      <c r="M1373" t="s">
        <v>134</v>
      </c>
      <c r="N1373">
        <v>29910</v>
      </c>
      <c r="O1373" t="s">
        <v>68</v>
      </c>
      <c r="Q1373" t="s">
        <v>1390</v>
      </c>
      <c r="S1373" t="s">
        <v>71</v>
      </c>
      <c r="T1373" t="s">
        <v>315</v>
      </c>
      <c r="U1373" t="s">
        <v>316</v>
      </c>
      <c r="V1373" t="s">
        <v>317</v>
      </c>
      <c r="W1373" t="s">
        <v>90</v>
      </c>
      <c r="X1373" t="s">
        <v>2528</v>
      </c>
      <c r="Y1373" t="str">
        <f>"35-9021"</f>
        <v>35-9021</v>
      </c>
      <c r="Z1373" t="s">
        <v>1883</v>
      </c>
      <c r="AA1373">
        <v>72111</v>
      </c>
      <c r="AB1373">
        <v>19</v>
      </c>
      <c r="AD1373" t="s">
        <v>77</v>
      </c>
      <c r="AE1373" t="s">
        <v>96</v>
      </c>
      <c r="AF1373">
        <v>35</v>
      </c>
      <c r="AG1373" s="3">
        <v>0.25</v>
      </c>
      <c r="AH1373" s="3">
        <v>0.58333333333333337</v>
      </c>
      <c r="AI1373" s="5">
        <v>12</v>
      </c>
      <c r="AJ1373">
        <v>18</v>
      </c>
      <c r="AK1373">
        <v>18</v>
      </c>
      <c r="AL1373" t="s">
        <v>79</v>
      </c>
      <c r="AM1373" t="s">
        <v>80</v>
      </c>
      <c r="AO1373" t="s">
        <v>81</v>
      </c>
      <c r="AR1373" t="s">
        <v>80</v>
      </c>
      <c r="AT1373" t="s">
        <v>80</v>
      </c>
      <c r="AW1373" t="s">
        <v>71</v>
      </c>
      <c r="AX1373">
        <v>3</v>
      </c>
      <c r="AY1373" t="s">
        <v>1389</v>
      </c>
      <c r="AZ1373" t="s">
        <v>1392</v>
      </c>
      <c r="BA1373" t="s">
        <v>134</v>
      </c>
      <c r="BB1373">
        <v>29910</v>
      </c>
      <c r="BC1373" t="s">
        <v>83</v>
      </c>
    </row>
    <row r="1374" spans="1:55" x14ac:dyDescent="0.25">
      <c r="A1374" t="s">
        <v>8319</v>
      </c>
      <c r="B1374" s="1">
        <v>43452</v>
      </c>
      <c r="C1374" t="s">
        <v>60</v>
      </c>
      <c r="D1374" s="2">
        <v>43435.005578703705</v>
      </c>
      <c r="E1374" t="s">
        <v>85</v>
      </c>
      <c r="H1374" t="s">
        <v>1387</v>
      </c>
      <c r="J1374" t="s">
        <v>1388</v>
      </c>
      <c r="L1374" t="s">
        <v>1389</v>
      </c>
      <c r="M1374" t="s">
        <v>134</v>
      </c>
      <c r="N1374">
        <v>29910</v>
      </c>
      <c r="O1374" t="s">
        <v>68</v>
      </c>
      <c r="Q1374" t="s">
        <v>1390</v>
      </c>
      <c r="S1374" t="s">
        <v>71</v>
      </c>
      <c r="T1374" t="s">
        <v>315</v>
      </c>
      <c r="U1374" t="s">
        <v>316</v>
      </c>
      <c r="V1374" t="s">
        <v>317</v>
      </c>
      <c r="W1374" t="s">
        <v>90</v>
      </c>
      <c r="X1374" t="s">
        <v>7548</v>
      </c>
      <c r="Y1374" t="str">
        <f>"37-3011"</f>
        <v>37-3011</v>
      </c>
      <c r="Z1374" t="s">
        <v>454</v>
      </c>
      <c r="AA1374">
        <v>72111</v>
      </c>
      <c r="AB1374">
        <v>8</v>
      </c>
      <c r="AD1374" t="s">
        <v>77</v>
      </c>
      <c r="AE1374" t="s">
        <v>96</v>
      </c>
      <c r="AF1374">
        <v>35</v>
      </c>
      <c r="AG1374" s="3">
        <v>0.20833333333333334</v>
      </c>
      <c r="AH1374" s="3">
        <v>0.54166666666666663</v>
      </c>
      <c r="AI1374" s="4">
        <v>12.81</v>
      </c>
      <c r="AJ1374">
        <v>19.22</v>
      </c>
      <c r="AK1374">
        <v>19.22</v>
      </c>
      <c r="AL1374" t="s">
        <v>79</v>
      </c>
      <c r="AM1374" t="s">
        <v>80</v>
      </c>
      <c r="AO1374" t="s">
        <v>81</v>
      </c>
      <c r="AR1374" t="s">
        <v>80</v>
      </c>
      <c r="AT1374" t="s">
        <v>80</v>
      </c>
      <c r="AW1374" t="s">
        <v>71</v>
      </c>
      <c r="AX1374">
        <v>3</v>
      </c>
      <c r="AY1374" t="s">
        <v>1389</v>
      </c>
      <c r="AZ1374" t="s">
        <v>1392</v>
      </c>
      <c r="BA1374" t="s">
        <v>134</v>
      </c>
      <c r="BB1374">
        <v>29910</v>
      </c>
      <c r="BC1374" t="s">
        <v>83</v>
      </c>
    </row>
    <row r="1375" spans="1:55" x14ac:dyDescent="0.25">
      <c r="A1375" t="s">
        <v>8383</v>
      </c>
      <c r="B1375" s="1">
        <v>43452</v>
      </c>
      <c r="C1375" t="s">
        <v>60</v>
      </c>
      <c r="D1375" s="2">
        <v>43435.005995370368</v>
      </c>
      <c r="E1375" t="s">
        <v>85</v>
      </c>
      <c r="H1375" t="s">
        <v>1387</v>
      </c>
      <c r="J1375" t="s">
        <v>1388</v>
      </c>
      <c r="L1375" t="s">
        <v>1389</v>
      </c>
      <c r="M1375" t="s">
        <v>134</v>
      </c>
      <c r="N1375">
        <v>29910</v>
      </c>
      <c r="O1375" t="s">
        <v>68</v>
      </c>
      <c r="Q1375" t="s">
        <v>1390</v>
      </c>
      <c r="S1375" t="s">
        <v>71</v>
      </c>
      <c r="T1375" t="s">
        <v>315</v>
      </c>
      <c r="U1375" t="s">
        <v>316</v>
      </c>
      <c r="V1375" t="s">
        <v>557</v>
      </c>
      <c r="W1375" t="s">
        <v>90</v>
      </c>
      <c r="X1375" t="s">
        <v>8384</v>
      </c>
      <c r="Y1375" t="str">
        <f>"35-9011"</f>
        <v>35-9011</v>
      </c>
      <c r="Z1375" t="s">
        <v>2075</v>
      </c>
      <c r="AA1375">
        <v>72111</v>
      </c>
      <c r="AB1375">
        <v>5</v>
      </c>
      <c r="AD1375" t="s">
        <v>77</v>
      </c>
      <c r="AE1375" t="s">
        <v>96</v>
      </c>
      <c r="AF1375">
        <v>35</v>
      </c>
      <c r="AG1375" s="3">
        <v>0.20833333333333334</v>
      </c>
      <c r="AH1375" s="3">
        <v>0.54166666666666663</v>
      </c>
      <c r="AI1375" s="4">
        <v>9.61</v>
      </c>
      <c r="AJ1375">
        <v>14.42</v>
      </c>
      <c r="AK1375">
        <v>14.42</v>
      </c>
      <c r="AL1375" t="s">
        <v>79</v>
      </c>
      <c r="AM1375" t="s">
        <v>80</v>
      </c>
      <c r="AO1375" t="s">
        <v>81</v>
      </c>
      <c r="AR1375" t="s">
        <v>80</v>
      </c>
      <c r="AT1375" t="s">
        <v>80</v>
      </c>
      <c r="AW1375" t="s">
        <v>71</v>
      </c>
      <c r="AX1375">
        <v>3</v>
      </c>
      <c r="AY1375" t="s">
        <v>1389</v>
      </c>
      <c r="AZ1375" t="s">
        <v>1392</v>
      </c>
      <c r="BA1375" t="s">
        <v>134</v>
      </c>
      <c r="BB1375">
        <v>29910</v>
      </c>
      <c r="BC1375" t="s">
        <v>83</v>
      </c>
    </row>
    <row r="1376" spans="1:55" x14ac:dyDescent="0.25">
      <c r="A1376" t="s">
        <v>4388</v>
      </c>
      <c r="B1376" s="1">
        <v>43434</v>
      </c>
      <c r="C1376" t="s">
        <v>60</v>
      </c>
      <c r="D1376" s="2">
        <v>43424.496342592596</v>
      </c>
      <c r="E1376" t="s">
        <v>350</v>
      </c>
      <c r="H1376" t="s">
        <v>4389</v>
      </c>
      <c r="J1376" t="s">
        <v>4390</v>
      </c>
      <c r="K1376" t="s">
        <v>4391</v>
      </c>
      <c r="L1376" t="s">
        <v>1195</v>
      </c>
      <c r="M1376" t="s">
        <v>119</v>
      </c>
      <c r="N1376">
        <v>32413</v>
      </c>
      <c r="O1376" t="s">
        <v>68</v>
      </c>
      <c r="Q1376" t="s">
        <v>4392</v>
      </c>
      <c r="S1376" t="s">
        <v>71</v>
      </c>
      <c r="T1376" t="s">
        <v>770</v>
      </c>
      <c r="U1376" t="s">
        <v>771</v>
      </c>
      <c r="V1376" t="s">
        <v>772</v>
      </c>
      <c r="W1376" t="s">
        <v>773</v>
      </c>
      <c r="X1376" t="s">
        <v>754</v>
      </c>
      <c r="Y1376" t="str">
        <f>"37-3011"</f>
        <v>37-3011</v>
      </c>
      <c r="Z1376" t="s">
        <v>454</v>
      </c>
      <c r="AA1376">
        <v>561730</v>
      </c>
      <c r="AB1376">
        <v>8</v>
      </c>
      <c r="AD1376" t="s">
        <v>77</v>
      </c>
      <c r="AE1376" t="s">
        <v>96</v>
      </c>
      <c r="AF1376">
        <v>40</v>
      </c>
      <c r="AG1376" s="3">
        <v>0.29166666666666669</v>
      </c>
      <c r="AH1376" s="3">
        <v>0.66666666666666663</v>
      </c>
      <c r="AI1376" s="4">
        <v>13.1</v>
      </c>
      <c r="AJ1376">
        <v>19.649999999999999</v>
      </c>
      <c r="AL1376" t="s">
        <v>79</v>
      </c>
      <c r="AM1376" t="s">
        <v>80</v>
      </c>
      <c r="AO1376" t="s">
        <v>81</v>
      </c>
      <c r="AR1376" t="s">
        <v>80</v>
      </c>
      <c r="AT1376" t="s">
        <v>80</v>
      </c>
      <c r="AW1376" t="s">
        <v>80</v>
      </c>
      <c r="AY1376" t="s">
        <v>1195</v>
      </c>
      <c r="AZ1376" t="s">
        <v>1196</v>
      </c>
      <c r="BA1376" t="s">
        <v>119</v>
      </c>
      <c r="BB1376">
        <v>32413</v>
      </c>
      <c r="BC1376" t="s">
        <v>77</v>
      </c>
    </row>
    <row r="1377" spans="1:55" x14ac:dyDescent="0.25">
      <c r="A1377" t="s">
        <v>8164</v>
      </c>
      <c r="B1377" s="1">
        <v>43444</v>
      </c>
      <c r="C1377" t="s">
        <v>60</v>
      </c>
      <c r="D1377" s="2">
        <v>43435.010127314818</v>
      </c>
      <c r="E1377" t="s">
        <v>85</v>
      </c>
      <c r="H1377" t="s">
        <v>8165</v>
      </c>
      <c r="J1377" t="s">
        <v>8166</v>
      </c>
      <c r="L1377" t="s">
        <v>331</v>
      </c>
      <c r="M1377" t="s">
        <v>332</v>
      </c>
      <c r="N1377">
        <v>40299</v>
      </c>
      <c r="O1377" t="s">
        <v>68</v>
      </c>
      <c r="Q1377" t="s">
        <v>2315</v>
      </c>
      <c r="S1377" t="s">
        <v>71</v>
      </c>
      <c r="T1377" t="s">
        <v>1063</v>
      </c>
      <c r="U1377" t="s">
        <v>1064</v>
      </c>
      <c r="V1377" t="s">
        <v>1065</v>
      </c>
      <c r="W1377" t="s">
        <v>90</v>
      </c>
      <c r="X1377" t="s">
        <v>754</v>
      </c>
      <c r="Y1377" t="str">
        <f>"37-3011"</f>
        <v>37-3011</v>
      </c>
      <c r="Z1377" t="s">
        <v>454</v>
      </c>
      <c r="AA1377">
        <v>561730</v>
      </c>
      <c r="AB1377">
        <v>30</v>
      </c>
      <c r="AD1377" t="s">
        <v>77</v>
      </c>
      <c r="AE1377" t="s">
        <v>96</v>
      </c>
      <c r="AF1377">
        <v>40</v>
      </c>
      <c r="AG1377" s="3">
        <v>0.29166666666666669</v>
      </c>
      <c r="AH1377" s="3">
        <v>0.70833333333333337</v>
      </c>
      <c r="AI1377" s="4">
        <v>13.31</v>
      </c>
      <c r="AJ1377">
        <v>19.97</v>
      </c>
      <c r="AL1377" t="s">
        <v>79</v>
      </c>
      <c r="AM1377" t="s">
        <v>80</v>
      </c>
      <c r="AO1377" t="s">
        <v>81</v>
      </c>
      <c r="AR1377" t="s">
        <v>80</v>
      </c>
      <c r="AT1377" t="s">
        <v>80</v>
      </c>
      <c r="AW1377" t="s">
        <v>80</v>
      </c>
      <c r="AY1377" t="s">
        <v>331</v>
      </c>
      <c r="AZ1377" t="s">
        <v>278</v>
      </c>
      <c r="BA1377" t="s">
        <v>332</v>
      </c>
      <c r="BB1377">
        <v>40299</v>
      </c>
      <c r="BC1377" t="s">
        <v>77</v>
      </c>
    </row>
    <row r="1378" spans="1:55" x14ac:dyDescent="0.25">
      <c r="A1378" t="s">
        <v>3542</v>
      </c>
      <c r="B1378" s="1">
        <v>43448</v>
      </c>
      <c r="C1378" t="s">
        <v>60</v>
      </c>
      <c r="D1378" s="2">
        <v>43424.326874999999</v>
      </c>
      <c r="E1378" t="s">
        <v>61</v>
      </c>
      <c r="F1378" s="1">
        <v>43512</v>
      </c>
      <c r="G1378" s="1">
        <v>43815</v>
      </c>
      <c r="H1378" t="s">
        <v>3543</v>
      </c>
      <c r="I1378" t="s">
        <v>3544</v>
      </c>
      <c r="J1378" t="s">
        <v>3545</v>
      </c>
      <c r="K1378" t="s">
        <v>69</v>
      </c>
      <c r="L1378" t="s">
        <v>3546</v>
      </c>
      <c r="M1378" t="s">
        <v>90</v>
      </c>
      <c r="N1378" t="s">
        <v>3547</v>
      </c>
      <c r="O1378" t="s">
        <v>68</v>
      </c>
      <c r="P1378" t="s">
        <v>69</v>
      </c>
      <c r="Q1378" t="s">
        <v>3548</v>
      </c>
      <c r="S1378" t="s">
        <v>71</v>
      </c>
      <c r="T1378" t="s">
        <v>207</v>
      </c>
      <c r="U1378" t="s">
        <v>208</v>
      </c>
      <c r="V1378" t="s">
        <v>209</v>
      </c>
      <c r="W1378" t="s">
        <v>90</v>
      </c>
      <c r="X1378" t="s">
        <v>3549</v>
      </c>
      <c r="Y1378" t="str">
        <f>"39-3091"</f>
        <v>39-3091</v>
      </c>
      <c r="Z1378" t="s">
        <v>166</v>
      </c>
      <c r="AA1378">
        <v>713990</v>
      </c>
      <c r="AB1378">
        <v>35</v>
      </c>
      <c r="AC1378">
        <v>35</v>
      </c>
      <c r="AD1378" t="s">
        <v>77</v>
      </c>
      <c r="AE1378" t="s">
        <v>78</v>
      </c>
      <c r="AF1378">
        <v>40</v>
      </c>
      <c r="AG1378" s="3">
        <v>0.54166666666666663</v>
      </c>
      <c r="AH1378" s="3">
        <v>0.91666666666666663</v>
      </c>
      <c r="AI1378" s="4">
        <v>363.6</v>
      </c>
      <c r="AL1378" t="s">
        <v>79</v>
      </c>
      <c r="AM1378" t="s">
        <v>80</v>
      </c>
      <c r="AO1378" t="s">
        <v>81</v>
      </c>
      <c r="AR1378" t="s">
        <v>80</v>
      </c>
      <c r="AT1378" t="s">
        <v>80</v>
      </c>
      <c r="AW1378" t="s">
        <v>80</v>
      </c>
      <c r="AY1378" t="s">
        <v>3550</v>
      </c>
      <c r="AZ1378" t="s">
        <v>493</v>
      </c>
      <c r="BA1378" t="s">
        <v>90</v>
      </c>
      <c r="BB1378">
        <v>78537</v>
      </c>
      <c r="BC1378" t="s">
        <v>77</v>
      </c>
    </row>
    <row r="1379" spans="1:55" x14ac:dyDescent="0.25">
      <c r="A1379" t="s">
        <v>8378</v>
      </c>
      <c r="B1379" s="1">
        <v>43453</v>
      </c>
      <c r="C1379" t="s">
        <v>60</v>
      </c>
      <c r="D1379" s="2">
        <v>43435.018935185188</v>
      </c>
      <c r="E1379" t="s">
        <v>85</v>
      </c>
      <c r="H1379" t="s">
        <v>8379</v>
      </c>
      <c r="I1379" t="s">
        <v>8380</v>
      </c>
      <c r="J1379" t="s">
        <v>8381</v>
      </c>
      <c r="L1379" t="s">
        <v>3616</v>
      </c>
      <c r="M1379" t="s">
        <v>90</v>
      </c>
      <c r="N1379">
        <v>75087</v>
      </c>
      <c r="O1379" t="s">
        <v>68</v>
      </c>
      <c r="Q1379" t="s">
        <v>8382</v>
      </c>
      <c r="S1379" t="s">
        <v>71</v>
      </c>
      <c r="T1379" t="s">
        <v>1063</v>
      </c>
      <c r="U1379" t="s">
        <v>1064</v>
      </c>
      <c r="V1379" t="s">
        <v>1065</v>
      </c>
      <c r="W1379" t="s">
        <v>90</v>
      </c>
      <c r="X1379" t="s">
        <v>754</v>
      </c>
      <c r="Y1379" t="str">
        <f>"37-3011"</f>
        <v>37-3011</v>
      </c>
      <c r="Z1379" t="s">
        <v>454</v>
      </c>
      <c r="AA1379">
        <v>561730</v>
      </c>
      <c r="AB1379">
        <v>3</v>
      </c>
      <c r="AD1379" t="s">
        <v>77</v>
      </c>
      <c r="AE1379" t="s">
        <v>96</v>
      </c>
      <c r="AF1379">
        <v>40</v>
      </c>
      <c r="AG1379" s="3">
        <v>0.33333333333333331</v>
      </c>
      <c r="AH1379" s="3">
        <v>0.70833333333333337</v>
      </c>
      <c r="AI1379" s="4">
        <v>13.94</v>
      </c>
      <c r="AJ1379">
        <v>20.91</v>
      </c>
      <c r="AL1379" t="s">
        <v>79</v>
      </c>
      <c r="AM1379" t="s">
        <v>80</v>
      </c>
      <c r="AO1379" t="s">
        <v>81</v>
      </c>
      <c r="AR1379" t="s">
        <v>80</v>
      </c>
      <c r="AT1379" t="s">
        <v>80</v>
      </c>
      <c r="AW1379" t="s">
        <v>80</v>
      </c>
      <c r="AY1379" t="s">
        <v>3616</v>
      </c>
      <c r="AZ1379" t="s">
        <v>3616</v>
      </c>
      <c r="BA1379" t="s">
        <v>90</v>
      </c>
      <c r="BB1379">
        <v>75087</v>
      </c>
      <c r="BC1379" t="s">
        <v>77</v>
      </c>
    </row>
    <row r="1380" spans="1:55" x14ac:dyDescent="0.25">
      <c r="A1380" t="s">
        <v>1386</v>
      </c>
      <c r="B1380" s="1">
        <v>43452</v>
      </c>
      <c r="C1380" t="s">
        <v>60</v>
      </c>
      <c r="D1380" s="2">
        <v>43435.00503472222</v>
      </c>
      <c r="E1380" t="s">
        <v>85</v>
      </c>
      <c r="H1380" t="s">
        <v>1387</v>
      </c>
      <c r="J1380" t="s">
        <v>1388</v>
      </c>
      <c r="L1380" t="s">
        <v>1389</v>
      </c>
      <c r="M1380" t="s">
        <v>134</v>
      </c>
      <c r="N1380">
        <v>29910</v>
      </c>
      <c r="O1380" t="s">
        <v>68</v>
      </c>
      <c r="Q1380" t="s">
        <v>1390</v>
      </c>
      <c r="S1380" t="s">
        <v>71</v>
      </c>
      <c r="T1380" t="s">
        <v>315</v>
      </c>
      <c r="U1380" t="s">
        <v>316</v>
      </c>
      <c r="V1380" t="s">
        <v>317</v>
      </c>
      <c r="W1380" t="s">
        <v>90</v>
      </c>
      <c r="X1380" t="s">
        <v>127</v>
      </c>
      <c r="Y1380" t="str">
        <f>"35-2014"</f>
        <v>35-2014</v>
      </c>
      <c r="Z1380" t="s">
        <v>1391</v>
      </c>
      <c r="AA1380">
        <v>72111</v>
      </c>
      <c r="AB1380">
        <v>20</v>
      </c>
      <c r="AD1380" t="s">
        <v>77</v>
      </c>
      <c r="AE1380" t="s">
        <v>96</v>
      </c>
      <c r="AF1380">
        <v>35</v>
      </c>
      <c r="AG1380" s="3">
        <v>0.20833333333333334</v>
      </c>
      <c r="AH1380" s="3">
        <v>0.54166666666666663</v>
      </c>
      <c r="AI1380" s="5">
        <v>13</v>
      </c>
      <c r="AJ1380">
        <v>19.5</v>
      </c>
      <c r="AK1380">
        <v>19.5</v>
      </c>
      <c r="AL1380" t="s">
        <v>79</v>
      </c>
      <c r="AM1380" t="s">
        <v>80</v>
      </c>
      <c r="AO1380" t="s">
        <v>81</v>
      </c>
      <c r="AR1380" t="s">
        <v>80</v>
      </c>
      <c r="AT1380" t="s">
        <v>80</v>
      </c>
      <c r="AW1380" t="s">
        <v>71</v>
      </c>
      <c r="AX1380">
        <v>3</v>
      </c>
      <c r="AY1380" t="s">
        <v>1389</v>
      </c>
      <c r="AZ1380" t="s">
        <v>1392</v>
      </c>
      <c r="BA1380" t="s">
        <v>134</v>
      </c>
      <c r="BB1380">
        <v>29910</v>
      </c>
      <c r="BC1380" t="s">
        <v>83</v>
      </c>
    </row>
    <row r="1381" spans="1:55" x14ac:dyDescent="0.25">
      <c r="A1381" t="s">
        <v>1472</v>
      </c>
      <c r="B1381" s="1">
        <v>43460</v>
      </c>
      <c r="C1381" t="s">
        <v>60</v>
      </c>
      <c r="D1381" s="2">
        <v>43433.733275462961</v>
      </c>
      <c r="E1381" t="s">
        <v>115</v>
      </c>
      <c r="H1381" t="s">
        <v>1473</v>
      </c>
      <c r="J1381" t="s">
        <v>1474</v>
      </c>
      <c r="L1381" t="s">
        <v>313</v>
      </c>
      <c r="M1381" t="s">
        <v>261</v>
      </c>
      <c r="N1381">
        <v>85007</v>
      </c>
      <c r="O1381" t="s">
        <v>68</v>
      </c>
      <c r="Q1381" t="s">
        <v>1475</v>
      </c>
      <c r="S1381" t="s">
        <v>80</v>
      </c>
      <c r="U1381" t="s">
        <v>108</v>
      </c>
      <c r="X1381" t="s">
        <v>1476</v>
      </c>
      <c r="Y1381" t="str">
        <f>"51-6021"</f>
        <v>51-6021</v>
      </c>
      <c r="Z1381" t="s">
        <v>1477</v>
      </c>
      <c r="AA1381">
        <v>812331</v>
      </c>
      <c r="AB1381">
        <v>25</v>
      </c>
      <c r="AD1381" t="s">
        <v>77</v>
      </c>
      <c r="AE1381" t="s">
        <v>78</v>
      </c>
      <c r="AF1381">
        <v>40</v>
      </c>
      <c r="AG1381" s="3">
        <v>0.58333333333333337</v>
      </c>
      <c r="AH1381" s="3">
        <v>0.91666666666666663</v>
      </c>
      <c r="AI1381" s="4">
        <v>10.5</v>
      </c>
      <c r="AJ1381">
        <v>15.75</v>
      </c>
      <c r="AL1381" t="s">
        <v>79</v>
      </c>
      <c r="AM1381" t="s">
        <v>80</v>
      </c>
      <c r="AO1381" t="s">
        <v>173</v>
      </c>
      <c r="AP1381" t="s">
        <v>69</v>
      </c>
      <c r="AQ1381" t="s">
        <v>1478</v>
      </c>
      <c r="AR1381" t="s">
        <v>80</v>
      </c>
      <c r="AT1381" t="s">
        <v>80</v>
      </c>
      <c r="AW1381" t="s">
        <v>80</v>
      </c>
      <c r="AY1381" t="s">
        <v>319</v>
      </c>
      <c r="AZ1381" t="s">
        <v>269</v>
      </c>
      <c r="BA1381" t="s">
        <v>261</v>
      </c>
      <c r="BB1381">
        <v>85007</v>
      </c>
      <c r="BC1381" t="s">
        <v>83</v>
      </c>
    </row>
    <row r="1382" spans="1:55" x14ac:dyDescent="0.25">
      <c r="A1382" t="s">
        <v>7298</v>
      </c>
      <c r="B1382" s="1">
        <v>43448</v>
      </c>
      <c r="C1382" t="s">
        <v>60</v>
      </c>
      <c r="D1382" s="2">
        <v>43423.43922453704</v>
      </c>
      <c r="E1382" t="s">
        <v>61</v>
      </c>
      <c r="F1382" s="1">
        <v>43513</v>
      </c>
      <c r="G1382" s="1">
        <v>43768</v>
      </c>
      <c r="H1382" t="s">
        <v>7299</v>
      </c>
      <c r="I1382" t="s">
        <v>7300</v>
      </c>
      <c r="J1382" t="s">
        <v>7301</v>
      </c>
      <c r="K1382" t="s">
        <v>69</v>
      </c>
      <c r="L1382" t="s">
        <v>7302</v>
      </c>
      <c r="M1382" t="s">
        <v>303</v>
      </c>
      <c r="N1382" t="s">
        <v>7303</v>
      </c>
      <c r="O1382" t="s">
        <v>68</v>
      </c>
      <c r="P1382" t="s">
        <v>69</v>
      </c>
      <c r="Q1382" t="s">
        <v>7304</v>
      </c>
      <c r="S1382" t="s">
        <v>71</v>
      </c>
      <c r="T1382" t="s">
        <v>207</v>
      </c>
      <c r="U1382" t="s">
        <v>208</v>
      </c>
      <c r="V1382" t="s">
        <v>209</v>
      </c>
      <c r="W1382" t="s">
        <v>90</v>
      </c>
      <c r="X1382" t="s">
        <v>166</v>
      </c>
      <c r="Y1382" t="str">
        <f>"39-3091"</f>
        <v>39-3091</v>
      </c>
      <c r="Z1382" t="s">
        <v>166</v>
      </c>
      <c r="AA1382">
        <v>711190</v>
      </c>
      <c r="AB1382">
        <v>40</v>
      </c>
      <c r="AC1382">
        <v>40</v>
      </c>
      <c r="AD1382" t="s">
        <v>77</v>
      </c>
      <c r="AE1382" t="s">
        <v>78</v>
      </c>
      <c r="AF1382">
        <v>40</v>
      </c>
      <c r="AG1382" s="3">
        <v>0.54166666666666663</v>
      </c>
      <c r="AH1382" s="3">
        <v>0.91666666666666663</v>
      </c>
      <c r="AI1382" s="4">
        <v>11.43</v>
      </c>
      <c r="AJ1382">
        <v>0</v>
      </c>
      <c r="AK1382">
        <v>0</v>
      </c>
      <c r="AL1382" t="s">
        <v>79</v>
      </c>
      <c r="AM1382" t="s">
        <v>80</v>
      </c>
      <c r="AO1382" t="s">
        <v>81</v>
      </c>
      <c r="AR1382" t="s">
        <v>80</v>
      </c>
      <c r="AT1382" t="s">
        <v>80</v>
      </c>
      <c r="AW1382" t="s">
        <v>80</v>
      </c>
      <c r="AY1382" t="s">
        <v>7305</v>
      </c>
      <c r="AZ1382" t="s">
        <v>3002</v>
      </c>
      <c r="BA1382" t="s">
        <v>303</v>
      </c>
      <c r="BB1382">
        <v>91780</v>
      </c>
      <c r="BC1382" t="s">
        <v>77</v>
      </c>
    </row>
    <row r="1383" spans="1:55" x14ac:dyDescent="0.25">
      <c r="A1383" t="s">
        <v>7173</v>
      </c>
      <c r="B1383" s="1">
        <v>43451</v>
      </c>
      <c r="C1383" t="s">
        <v>60</v>
      </c>
      <c r="D1383" s="2">
        <v>43426.046261574076</v>
      </c>
      <c r="E1383" t="s">
        <v>61</v>
      </c>
      <c r="F1383" s="1">
        <v>43516</v>
      </c>
      <c r="G1383" s="1">
        <v>43814</v>
      </c>
      <c r="H1383" t="s">
        <v>7174</v>
      </c>
      <c r="J1383" t="s">
        <v>7175</v>
      </c>
      <c r="K1383" t="s">
        <v>7176</v>
      </c>
      <c r="L1383" t="s">
        <v>7177</v>
      </c>
      <c r="M1383" t="s">
        <v>180</v>
      </c>
      <c r="N1383">
        <v>19533</v>
      </c>
      <c r="O1383" t="s">
        <v>68</v>
      </c>
      <c r="Q1383" t="s">
        <v>7178</v>
      </c>
      <c r="S1383" t="s">
        <v>71</v>
      </c>
      <c r="T1383" t="s">
        <v>750</v>
      </c>
      <c r="U1383" t="s">
        <v>751</v>
      </c>
      <c r="V1383" t="s">
        <v>752</v>
      </c>
      <c r="W1383" t="s">
        <v>753</v>
      </c>
      <c r="X1383" t="s">
        <v>754</v>
      </c>
      <c r="Y1383" t="str">
        <f>"37-3011"</f>
        <v>37-3011</v>
      </c>
      <c r="Z1383" t="s">
        <v>454</v>
      </c>
      <c r="AA1383">
        <v>561730</v>
      </c>
      <c r="AB1383">
        <v>10</v>
      </c>
      <c r="AC1383">
        <v>10</v>
      </c>
      <c r="AD1383" t="s">
        <v>77</v>
      </c>
      <c r="AE1383" t="s">
        <v>78</v>
      </c>
      <c r="AF1383">
        <v>40</v>
      </c>
      <c r="AG1383" s="3">
        <v>0.29166666666666669</v>
      </c>
      <c r="AH1383" s="3">
        <v>0.64583333333333337</v>
      </c>
      <c r="AI1383" s="4">
        <v>14.28</v>
      </c>
      <c r="AJ1383">
        <v>21.42</v>
      </c>
      <c r="AL1383" t="s">
        <v>79</v>
      </c>
      <c r="AM1383" t="s">
        <v>80</v>
      </c>
      <c r="AO1383" t="s">
        <v>81</v>
      </c>
      <c r="AR1383" t="s">
        <v>80</v>
      </c>
      <c r="AT1383" t="s">
        <v>80</v>
      </c>
      <c r="AW1383" t="s">
        <v>71</v>
      </c>
      <c r="AX1383">
        <v>3</v>
      </c>
      <c r="AY1383" t="s">
        <v>7177</v>
      </c>
      <c r="AZ1383" t="s">
        <v>7179</v>
      </c>
      <c r="BA1383" t="s">
        <v>180</v>
      </c>
      <c r="BB1383">
        <v>19533</v>
      </c>
      <c r="BC1383" t="s">
        <v>77</v>
      </c>
    </row>
    <row r="1384" spans="1:55" x14ac:dyDescent="0.25">
      <c r="A1384" t="s">
        <v>7974</v>
      </c>
      <c r="B1384" s="1">
        <v>43460</v>
      </c>
      <c r="C1384" t="s">
        <v>60</v>
      </c>
      <c r="D1384" s="2">
        <v>43424.711701388886</v>
      </c>
      <c r="E1384" t="s">
        <v>61</v>
      </c>
      <c r="F1384" s="1">
        <v>43514</v>
      </c>
      <c r="G1384" s="1">
        <v>43817</v>
      </c>
      <c r="H1384" t="s">
        <v>7975</v>
      </c>
      <c r="J1384" t="s">
        <v>7976</v>
      </c>
      <c r="L1384" t="s">
        <v>7977</v>
      </c>
      <c r="M1384" t="s">
        <v>152</v>
      </c>
      <c r="N1384">
        <v>21102</v>
      </c>
      <c r="O1384" t="s">
        <v>68</v>
      </c>
      <c r="Q1384" t="s">
        <v>7978</v>
      </c>
      <c r="R1384">
        <v>102</v>
      </c>
      <c r="S1384" t="s">
        <v>71</v>
      </c>
      <c r="T1384" t="s">
        <v>750</v>
      </c>
      <c r="U1384" t="s">
        <v>1057</v>
      </c>
      <c r="V1384" t="s">
        <v>906</v>
      </c>
      <c r="W1384" t="s">
        <v>753</v>
      </c>
      <c r="X1384" t="s">
        <v>754</v>
      </c>
      <c r="Y1384" t="str">
        <f>"37-3011"</f>
        <v>37-3011</v>
      </c>
      <c r="Z1384" t="s">
        <v>454</v>
      </c>
      <c r="AA1384">
        <v>561730</v>
      </c>
      <c r="AB1384">
        <v>23</v>
      </c>
      <c r="AC1384">
        <v>23</v>
      </c>
      <c r="AD1384" t="s">
        <v>77</v>
      </c>
      <c r="AE1384" t="s">
        <v>78</v>
      </c>
      <c r="AF1384">
        <v>40</v>
      </c>
      <c r="AG1384" s="3">
        <v>0.3125</v>
      </c>
      <c r="AH1384" s="3">
        <v>0.66666666666666663</v>
      </c>
      <c r="AI1384" s="4">
        <v>14.64</v>
      </c>
      <c r="AJ1384">
        <v>21.96</v>
      </c>
      <c r="AL1384" t="s">
        <v>79</v>
      </c>
      <c r="AM1384" t="s">
        <v>80</v>
      </c>
      <c r="AO1384" t="s">
        <v>81</v>
      </c>
      <c r="AP1384" t="s">
        <v>69</v>
      </c>
      <c r="AQ1384" t="s">
        <v>69</v>
      </c>
      <c r="AR1384" t="s">
        <v>80</v>
      </c>
      <c r="AT1384" t="s">
        <v>80</v>
      </c>
      <c r="AW1384" t="s">
        <v>80</v>
      </c>
      <c r="AY1384" t="s">
        <v>7977</v>
      </c>
      <c r="AZ1384" t="s">
        <v>2740</v>
      </c>
      <c r="BA1384" t="s">
        <v>152</v>
      </c>
      <c r="BB1384">
        <v>21102</v>
      </c>
      <c r="BC1384" t="s">
        <v>77</v>
      </c>
    </row>
    <row r="1385" spans="1:55" x14ac:dyDescent="0.25">
      <c r="A1385" t="s">
        <v>8032</v>
      </c>
      <c r="B1385" s="1">
        <v>43434</v>
      </c>
      <c r="C1385" t="s">
        <v>60</v>
      </c>
      <c r="D1385" s="2">
        <v>43425.282581018517</v>
      </c>
      <c r="E1385" t="s">
        <v>85</v>
      </c>
      <c r="H1385" t="s">
        <v>8033</v>
      </c>
      <c r="I1385" t="s">
        <v>69</v>
      </c>
      <c r="J1385" t="s">
        <v>8034</v>
      </c>
      <c r="L1385" t="s">
        <v>8035</v>
      </c>
      <c r="M1385" t="s">
        <v>336</v>
      </c>
      <c r="N1385">
        <v>11977</v>
      </c>
      <c r="O1385" t="s">
        <v>68</v>
      </c>
      <c r="Q1385" t="s">
        <v>8036</v>
      </c>
      <c r="S1385" t="s">
        <v>71</v>
      </c>
      <c r="T1385" t="s">
        <v>4543</v>
      </c>
      <c r="U1385" t="s">
        <v>4544</v>
      </c>
      <c r="V1385" t="s">
        <v>4545</v>
      </c>
      <c r="W1385" t="s">
        <v>119</v>
      </c>
      <c r="X1385" t="s">
        <v>8037</v>
      </c>
      <c r="Y1385" t="str">
        <f>"45-2092"</f>
        <v>45-2092</v>
      </c>
      <c r="Z1385" t="s">
        <v>714</v>
      </c>
      <c r="AA1385">
        <v>424930</v>
      </c>
      <c r="AB1385">
        <v>15</v>
      </c>
      <c r="AD1385" t="s">
        <v>77</v>
      </c>
      <c r="AE1385" t="s">
        <v>96</v>
      </c>
      <c r="AF1385">
        <v>40</v>
      </c>
      <c r="AG1385" s="3">
        <v>0.29166666666666669</v>
      </c>
      <c r="AH1385" s="3">
        <v>0.64583333333333337</v>
      </c>
      <c r="AI1385" s="5">
        <v>12</v>
      </c>
      <c r="AJ1385">
        <v>18</v>
      </c>
      <c r="AL1385" t="s">
        <v>79</v>
      </c>
      <c r="AM1385" t="s">
        <v>80</v>
      </c>
      <c r="AO1385" t="s">
        <v>81</v>
      </c>
      <c r="AR1385" t="s">
        <v>80</v>
      </c>
      <c r="AT1385" t="s">
        <v>80</v>
      </c>
      <c r="AW1385" t="s">
        <v>71</v>
      </c>
      <c r="AX1385">
        <v>3</v>
      </c>
      <c r="AY1385" t="s">
        <v>8035</v>
      </c>
      <c r="AZ1385" t="s">
        <v>4547</v>
      </c>
      <c r="BA1385" t="s">
        <v>336</v>
      </c>
      <c r="BB1385">
        <v>11977</v>
      </c>
      <c r="BC1385" t="s">
        <v>83</v>
      </c>
    </row>
    <row r="1386" spans="1:55" x14ac:dyDescent="0.25">
      <c r="A1386" t="s">
        <v>5745</v>
      </c>
      <c r="B1386" s="1">
        <v>43452</v>
      </c>
      <c r="C1386" t="s">
        <v>60</v>
      </c>
      <c r="D1386" s="2">
        <v>43435.004212962966</v>
      </c>
      <c r="E1386" t="s">
        <v>85</v>
      </c>
      <c r="H1386" t="s">
        <v>1387</v>
      </c>
      <c r="J1386" t="s">
        <v>1388</v>
      </c>
      <c r="L1386" t="s">
        <v>1389</v>
      </c>
      <c r="M1386" t="s">
        <v>134</v>
      </c>
      <c r="N1386">
        <v>29910</v>
      </c>
      <c r="O1386" t="s">
        <v>68</v>
      </c>
      <c r="Q1386" t="s">
        <v>1390</v>
      </c>
      <c r="S1386" t="s">
        <v>71</v>
      </c>
      <c r="T1386" t="s">
        <v>315</v>
      </c>
      <c r="U1386" t="s">
        <v>316</v>
      </c>
      <c r="V1386" t="s">
        <v>557</v>
      </c>
      <c r="W1386" t="s">
        <v>90</v>
      </c>
      <c r="X1386" t="s">
        <v>366</v>
      </c>
      <c r="Y1386" t="str">
        <f>"35-3031"</f>
        <v>35-3031</v>
      </c>
      <c r="Z1386" t="s">
        <v>367</v>
      </c>
      <c r="AA1386">
        <v>72111</v>
      </c>
      <c r="AB1386">
        <v>12</v>
      </c>
      <c r="AD1386" t="s">
        <v>77</v>
      </c>
      <c r="AE1386" t="s">
        <v>96</v>
      </c>
      <c r="AF1386">
        <v>35</v>
      </c>
      <c r="AG1386" s="3">
        <v>0.25</v>
      </c>
      <c r="AH1386" s="3">
        <v>0.58333333333333337</v>
      </c>
      <c r="AI1386" s="4">
        <v>9.3699999999999992</v>
      </c>
      <c r="AJ1386">
        <v>14.06</v>
      </c>
      <c r="AK1386">
        <v>14.06</v>
      </c>
      <c r="AL1386" t="s">
        <v>79</v>
      </c>
      <c r="AM1386" t="s">
        <v>80</v>
      </c>
      <c r="AO1386" t="s">
        <v>81</v>
      </c>
      <c r="AR1386" t="s">
        <v>80</v>
      </c>
      <c r="AT1386" t="s">
        <v>80</v>
      </c>
      <c r="AW1386" t="s">
        <v>71</v>
      </c>
      <c r="AX1386">
        <v>3</v>
      </c>
      <c r="AY1386" t="s">
        <v>1389</v>
      </c>
      <c r="AZ1386" t="s">
        <v>1392</v>
      </c>
      <c r="BA1386" t="s">
        <v>134</v>
      </c>
      <c r="BB1386">
        <v>29910</v>
      </c>
      <c r="BC1386" t="s">
        <v>83</v>
      </c>
    </row>
    <row r="1387" spans="1:55" x14ac:dyDescent="0.25">
      <c r="A1387" t="s">
        <v>6797</v>
      </c>
      <c r="B1387" s="1">
        <v>43465</v>
      </c>
      <c r="C1387" t="s">
        <v>60</v>
      </c>
      <c r="D1387" s="2">
        <v>43435.020914351851</v>
      </c>
      <c r="E1387" t="s">
        <v>61</v>
      </c>
      <c r="F1387" s="1">
        <v>43525</v>
      </c>
      <c r="G1387" s="1">
        <v>43785</v>
      </c>
      <c r="H1387" t="s">
        <v>6798</v>
      </c>
      <c r="J1387" t="s">
        <v>6799</v>
      </c>
      <c r="L1387" t="s">
        <v>3081</v>
      </c>
      <c r="M1387" t="s">
        <v>90</v>
      </c>
      <c r="N1387">
        <v>75074</v>
      </c>
      <c r="O1387" t="s">
        <v>68</v>
      </c>
      <c r="Q1387" t="s">
        <v>6800</v>
      </c>
      <c r="S1387" t="s">
        <v>71</v>
      </c>
      <c r="T1387" t="s">
        <v>1063</v>
      </c>
      <c r="U1387" t="s">
        <v>1064</v>
      </c>
      <c r="V1387" t="s">
        <v>1065</v>
      </c>
      <c r="W1387" t="s">
        <v>90</v>
      </c>
      <c r="X1387" t="s">
        <v>4727</v>
      </c>
      <c r="Y1387" t="str">
        <f t="shared" ref="Y1387:Y1392" si="9">"37-3011"</f>
        <v>37-3011</v>
      </c>
      <c r="Z1387" t="s">
        <v>454</v>
      </c>
      <c r="AA1387">
        <v>561730</v>
      </c>
      <c r="AB1387">
        <v>15</v>
      </c>
      <c r="AC1387">
        <v>15</v>
      </c>
      <c r="AD1387" t="s">
        <v>77</v>
      </c>
      <c r="AE1387" t="s">
        <v>96</v>
      </c>
      <c r="AF1387">
        <v>35</v>
      </c>
      <c r="AG1387" s="3">
        <v>0.29166666666666669</v>
      </c>
      <c r="AH1387" s="3">
        <v>0.66666666666666663</v>
      </c>
      <c r="AI1387" s="4">
        <v>13.94</v>
      </c>
      <c r="AJ1387">
        <v>20.91</v>
      </c>
      <c r="AL1387" t="s">
        <v>79</v>
      </c>
      <c r="AM1387" t="s">
        <v>80</v>
      </c>
      <c r="AO1387" t="s">
        <v>81</v>
      </c>
      <c r="AR1387" t="s">
        <v>80</v>
      </c>
      <c r="AT1387" t="s">
        <v>80</v>
      </c>
      <c r="AW1387" t="s">
        <v>80</v>
      </c>
      <c r="AY1387" t="s">
        <v>3081</v>
      </c>
      <c r="AZ1387" t="s">
        <v>1177</v>
      </c>
      <c r="BA1387" t="s">
        <v>90</v>
      </c>
      <c r="BB1387">
        <v>75074</v>
      </c>
      <c r="BC1387" t="s">
        <v>77</v>
      </c>
    </row>
    <row r="1388" spans="1:55" x14ac:dyDescent="0.25">
      <c r="A1388" t="s">
        <v>6736</v>
      </c>
      <c r="B1388" s="1">
        <v>43453</v>
      </c>
      <c r="C1388" t="s">
        <v>60</v>
      </c>
      <c r="D1388" s="2">
        <v>43435.010567129626</v>
      </c>
      <c r="E1388" t="s">
        <v>85</v>
      </c>
      <c r="H1388" t="s">
        <v>6737</v>
      </c>
      <c r="I1388" t="s">
        <v>6738</v>
      </c>
      <c r="J1388" t="s">
        <v>6739</v>
      </c>
      <c r="L1388" t="s">
        <v>4946</v>
      </c>
      <c r="M1388" t="s">
        <v>90</v>
      </c>
      <c r="N1388">
        <v>76049</v>
      </c>
      <c r="O1388" t="s">
        <v>68</v>
      </c>
      <c r="Q1388" t="s">
        <v>6740</v>
      </c>
      <c r="S1388" t="s">
        <v>71</v>
      </c>
      <c r="T1388" t="s">
        <v>1063</v>
      </c>
      <c r="U1388" t="s">
        <v>1064</v>
      </c>
      <c r="V1388" t="s">
        <v>1065</v>
      </c>
      <c r="W1388" t="s">
        <v>90</v>
      </c>
      <c r="X1388" t="s">
        <v>804</v>
      </c>
      <c r="Y1388" t="str">
        <f t="shared" si="9"/>
        <v>37-3011</v>
      </c>
      <c r="Z1388" t="s">
        <v>454</v>
      </c>
      <c r="AA1388">
        <v>561730</v>
      </c>
      <c r="AB1388">
        <v>4</v>
      </c>
      <c r="AD1388" t="s">
        <v>77</v>
      </c>
      <c r="AE1388" t="s">
        <v>78</v>
      </c>
      <c r="AF1388">
        <v>35</v>
      </c>
      <c r="AG1388" s="3">
        <v>0.33333333333333331</v>
      </c>
      <c r="AH1388" s="3">
        <v>0.70833333333333337</v>
      </c>
      <c r="AI1388" s="4">
        <v>13.35</v>
      </c>
      <c r="AJ1388">
        <v>20.03</v>
      </c>
      <c r="AL1388" t="s">
        <v>79</v>
      </c>
      <c r="AM1388" t="s">
        <v>80</v>
      </c>
      <c r="AO1388" t="s">
        <v>81</v>
      </c>
      <c r="AR1388" t="s">
        <v>80</v>
      </c>
      <c r="AT1388" t="s">
        <v>80</v>
      </c>
      <c r="AW1388" t="s">
        <v>80</v>
      </c>
      <c r="AY1388" t="s">
        <v>4946</v>
      </c>
      <c r="AZ1388" t="s">
        <v>6741</v>
      </c>
      <c r="BA1388" t="s">
        <v>90</v>
      </c>
      <c r="BB1388">
        <v>76049</v>
      </c>
      <c r="BC1388" t="s">
        <v>77</v>
      </c>
    </row>
    <row r="1389" spans="1:55" x14ac:dyDescent="0.25">
      <c r="A1389" t="s">
        <v>4878</v>
      </c>
      <c r="B1389" s="1">
        <v>43453</v>
      </c>
      <c r="C1389" t="s">
        <v>60</v>
      </c>
      <c r="D1389" s="2">
        <v>43435.021273148152</v>
      </c>
      <c r="E1389" t="s">
        <v>85</v>
      </c>
      <c r="H1389" t="s">
        <v>4879</v>
      </c>
      <c r="J1389" t="s">
        <v>4880</v>
      </c>
      <c r="L1389" t="s">
        <v>2128</v>
      </c>
      <c r="M1389" t="s">
        <v>592</v>
      </c>
      <c r="N1389">
        <v>38355</v>
      </c>
      <c r="O1389" t="s">
        <v>68</v>
      </c>
      <c r="Q1389" t="s">
        <v>4881</v>
      </c>
      <c r="S1389" t="s">
        <v>71</v>
      </c>
      <c r="T1389" t="s">
        <v>1063</v>
      </c>
      <c r="U1389" t="s">
        <v>1064</v>
      </c>
      <c r="V1389" t="s">
        <v>1065</v>
      </c>
      <c r="W1389" t="s">
        <v>90</v>
      </c>
      <c r="X1389" t="s">
        <v>754</v>
      </c>
      <c r="Y1389" t="str">
        <f t="shared" si="9"/>
        <v>37-3011</v>
      </c>
      <c r="Z1389" t="s">
        <v>454</v>
      </c>
      <c r="AA1389">
        <v>561730</v>
      </c>
      <c r="AB1389">
        <v>8</v>
      </c>
      <c r="AD1389" t="s">
        <v>77</v>
      </c>
      <c r="AE1389" t="s">
        <v>78</v>
      </c>
      <c r="AF1389">
        <v>40</v>
      </c>
      <c r="AG1389" s="3">
        <v>0.29166666666666669</v>
      </c>
      <c r="AH1389" s="3">
        <v>0.70833333333333337</v>
      </c>
      <c r="AI1389" s="4">
        <v>12.95</v>
      </c>
      <c r="AJ1389">
        <v>19.43</v>
      </c>
      <c r="AL1389" t="s">
        <v>79</v>
      </c>
      <c r="AM1389" t="s">
        <v>80</v>
      </c>
      <c r="AO1389" t="s">
        <v>81</v>
      </c>
      <c r="AR1389" t="s">
        <v>80</v>
      </c>
      <c r="AT1389" t="s">
        <v>80</v>
      </c>
      <c r="AW1389" t="s">
        <v>80</v>
      </c>
      <c r="AY1389" t="s">
        <v>2128</v>
      </c>
      <c r="AZ1389" t="s">
        <v>4882</v>
      </c>
      <c r="BA1389" t="s">
        <v>592</v>
      </c>
      <c r="BB1389">
        <v>38355</v>
      </c>
      <c r="BC1389" t="s">
        <v>77</v>
      </c>
    </row>
    <row r="1390" spans="1:55" x14ac:dyDescent="0.25">
      <c r="A1390" t="s">
        <v>3805</v>
      </c>
      <c r="B1390" s="1">
        <v>43465</v>
      </c>
      <c r="C1390" t="s">
        <v>60</v>
      </c>
      <c r="D1390" s="2">
        <v>43435.399930555555</v>
      </c>
      <c r="E1390" t="s">
        <v>61</v>
      </c>
      <c r="F1390" s="1">
        <v>43525</v>
      </c>
      <c r="G1390" s="1">
        <v>43795</v>
      </c>
      <c r="H1390" t="s">
        <v>3806</v>
      </c>
      <c r="I1390" t="s">
        <v>104</v>
      </c>
      <c r="J1390" t="s">
        <v>3807</v>
      </c>
      <c r="K1390" t="s">
        <v>3808</v>
      </c>
      <c r="L1390" t="s">
        <v>3809</v>
      </c>
      <c r="M1390" t="s">
        <v>653</v>
      </c>
      <c r="N1390">
        <v>66061</v>
      </c>
      <c r="O1390" t="s">
        <v>68</v>
      </c>
      <c r="P1390" t="s">
        <v>104</v>
      </c>
      <c r="Q1390" t="s">
        <v>3810</v>
      </c>
      <c r="S1390" t="s">
        <v>71</v>
      </c>
      <c r="T1390" t="s">
        <v>3811</v>
      </c>
      <c r="U1390" t="s">
        <v>1057</v>
      </c>
      <c r="V1390" t="s">
        <v>906</v>
      </c>
      <c r="W1390" t="s">
        <v>753</v>
      </c>
      <c r="X1390" t="s">
        <v>754</v>
      </c>
      <c r="Y1390" t="str">
        <f t="shared" si="9"/>
        <v>37-3011</v>
      </c>
      <c r="Z1390" t="s">
        <v>454</v>
      </c>
      <c r="AA1390">
        <v>561730</v>
      </c>
      <c r="AB1390">
        <v>40</v>
      </c>
      <c r="AC1390">
        <v>40</v>
      </c>
      <c r="AD1390" t="s">
        <v>77</v>
      </c>
      <c r="AE1390" t="s">
        <v>78</v>
      </c>
      <c r="AF1390">
        <v>40</v>
      </c>
      <c r="AG1390" s="3">
        <v>0.29166666666666669</v>
      </c>
      <c r="AH1390" s="3">
        <v>0.65625</v>
      </c>
      <c r="AI1390" s="4">
        <v>14.73</v>
      </c>
      <c r="AJ1390">
        <v>22.1</v>
      </c>
      <c r="AL1390" t="s">
        <v>79</v>
      </c>
      <c r="AM1390" t="s">
        <v>80</v>
      </c>
      <c r="AO1390" t="s">
        <v>81</v>
      </c>
      <c r="AP1390" t="s">
        <v>104</v>
      </c>
      <c r="AQ1390" t="s">
        <v>104</v>
      </c>
      <c r="AR1390" t="s">
        <v>80</v>
      </c>
      <c r="AT1390" t="s">
        <v>80</v>
      </c>
      <c r="AW1390" t="s">
        <v>80</v>
      </c>
      <c r="AY1390" t="s">
        <v>3809</v>
      </c>
      <c r="AZ1390" t="s">
        <v>2391</v>
      </c>
      <c r="BA1390" t="s">
        <v>653</v>
      </c>
      <c r="BB1390">
        <v>66061</v>
      </c>
      <c r="BC1390" t="s">
        <v>77</v>
      </c>
    </row>
    <row r="1391" spans="1:55" x14ac:dyDescent="0.25">
      <c r="A1391" t="s">
        <v>7911</v>
      </c>
      <c r="B1391" s="1">
        <v>43455</v>
      </c>
      <c r="C1391" t="s">
        <v>60</v>
      </c>
      <c r="D1391" s="2">
        <v>43424.498148148145</v>
      </c>
      <c r="E1391" t="s">
        <v>61</v>
      </c>
      <c r="F1391" s="1">
        <v>43514</v>
      </c>
      <c r="G1391" s="1">
        <v>43813</v>
      </c>
      <c r="H1391" t="s">
        <v>7912</v>
      </c>
      <c r="J1391" t="s">
        <v>7913</v>
      </c>
      <c r="K1391" t="s">
        <v>7914</v>
      </c>
      <c r="L1391" t="s">
        <v>7915</v>
      </c>
      <c r="M1391" t="s">
        <v>152</v>
      </c>
      <c r="N1391">
        <v>21043</v>
      </c>
      <c r="O1391" t="s">
        <v>68</v>
      </c>
      <c r="Q1391" t="s">
        <v>7916</v>
      </c>
      <c r="S1391" t="s">
        <v>71</v>
      </c>
      <c r="T1391" t="s">
        <v>750</v>
      </c>
      <c r="U1391" t="s">
        <v>2416</v>
      </c>
      <c r="V1391" t="s">
        <v>906</v>
      </c>
      <c r="W1391" t="s">
        <v>753</v>
      </c>
      <c r="X1391" t="s">
        <v>7917</v>
      </c>
      <c r="Y1391" t="str">
        <f t="shared" si="9"/>
        <v>37-3011</v>
      </c>
      <c r="Z1391" t="s">
        <v>454</v>
      </c>
      <c r="AA1391">
        <v>561730</v>
      </c>
      <c r="AB1391">
        <v>7</v>
      </c>
      <c r="AC1391">
        <v>7</v>
      </c>
      <c r="AD1391" t="s">
        <v>77</v>
      </c>
      <c r="AE1391" t="s">
        <v>78</v>
      </c>
      <c r="AF1391">
        <v>40</v>
      </c>
      <c r="AG1391" s="3">
        <v>0.29166666666666669</v>
      </c>
      <c r="AH1391" s="3">
        <v>0.64583333333333337</v>
      </c>
      <c r="AI1391" s="4">
        <v>14.64</v>
      </c>
      <c r="AJ1391">
        <v>21.96</v>
      </c>
      <c r="AL1391" t="s">
        <v>79</v>
      </c>
      <c r="AM1391" t="s">
        <v>80</v>
      </c>
      <c r="AO1391" t="s">
        <v>81</v>
      </c>
      <c r="AP1391" t="s">
        <v>69</v>
      </c>
      <c r="AQ1391" t="s">
        <v>69</v>
      </c>
      <c r="AR1391" t="s">
        <v>80</v>
      </c>
      <c r="AT1391" t="s">
        <v>80</v>
      </c>
      <c r="AW1391" t="s">
        <v>71</v>
      </c>
      <c r="AX1391">
        <v>3</v>
      </c>
      <c r="AY1391" t="s">
        <v>7915</v>
      </c>
      <c r="AZ1391" t="s">
        <v>1216</v>
      </c>
      <c r="BA1391" t="s">
        <v>152</v>
      </c>
      <c r="BB1391">
        <v>21043</v>
      </c>
      <c r="BC1391" t="s">
        <v>77</v>
      </c>
    </row>
    <row r="1392" spans="1:55" x14ac:dyDescent="0.25">
      <c r="A1392" t="s">
        <v>7208</v>
      </c>
      <c r="B1392" s="1">
        <v>43454</v>
      </c>
      <c r="C1392" t="s">
        <v>60</v>
      </c>
      <c r="D1392" s="2">
        <v>43424.562997685185</v>
      </c>
      <c r="E1392" t="s">
        <v>757</v>
      </c>
      <c r="F1392" s="1">
        <v>43511</v>
      </c>
      <c r="G1392" s="1">
        <v>43799</v>
      </c>
      <c r="H1392" t="s">
        <v>7209</v>
      </c>
      <c r="J1392" t="s">
        <v>7210</v>
      </c>
      <c r="L1392" t="s">
        <v>360</v>
      </c>
      <c r="M1392" t="s">
        <v>324</v>
      </c>
      <c r="N1392">
        <v>72756</v>
      </c>
      <c r="O1392" t="s">
        <v>68</v>
      </c>
      <c r="Q1392" t="s">
        <v>7211</v>
      </c>
      <c r="S1392" t="s">
        <v>71</v>
      </c>
      <c r="T1392" t="s">
        <v>960</v>
      </c>
      <c r="U1392" t="s">
        <v>961</v>
      </c>
      <c r="V1392" t="s">
        <v>428</v>
      </c>
      <c r="W1392" t="s">
        <v>354</v>
      </c>
      <c r="X1392" t="s">
        <v>754</v>
      </c>
      <c r="Y1392" t="str">
        <f t="shared" si="9"/>
        <v>37-3011</v>
      </c>
      <c r="Z1392" t="s">
        <v>454</v>
      </c>
      <c r="AA1392">
        <v>111421</v>
      </c>
      <c r="AB1392">
        <v>4</v>
      </c>
      <c r="AC1392">
        <v>4</v>
      </c>
      <c r="AD1392" t="s">
        <v>77</v>
      </c>
      <c r="AE1392" t="s">
        <v>78</v>
      </c>
      <c r="AF1392">
        <v>40</v>
      </c>
      <c r="AG1392" s="3">
        <v>0.33333333333333331</v>
      </c>
      <c r="AH1392" s="3">
        <v>0.70833333333333337</v>
      </c>
      <c r="AI1392" s="4">
        <v>12.49</v>
      </c>
      <c r="AJ1392">
        <v>18.739999999999998</v>
      </c>
      <c r="AK1392">
        <v>18.739999999999998</v>
      </c>
      <c r="AL1392" t="s">
        <v>79</v>
      </c>
      <c r="AM1392" t="s">
        <v>80</v>
      </c>
      <c r="AO1392" t="s">
        <v>81</v>
      </c>
      <c r="AR1392" t="s">
        <v>80</v>
      </c>
      <c r="AT1392" t="s">
        <v>80</v>
      </c>
      <c r="AW1392" t="s">
        <v>80</v>
      </c>
      <c r="AY1392" t="s">
        <v>360</v>
      </c>
      <c r="AZ1392" t="s">
        <v>7212</v>
      </c>
      <c r="BA1392" t="s">
        <v>324</v>
      </c>
      <c r="BB1392">
        <v>72756</v>
      </c>
      <c r="BC1392" t="s">
        <v>83</v>
      </c>
    </row>
    <row r="1393" spans="1:56" x14ac:dyDescent="0.25">
      <c r="A1393" t="s">
        <v>4308</v>
      </c>
      <c r="B1393" s="1">
        <v>43431</v>
      </c>
      <c r="C1393" t="s">
        <v>60</v>
      </c>
      <c r="D1393" s="2">
        <v>43424.590138888889</v>
      </c>
      <c r="E1393" t="s">
        <v>350</v>
      </c>
      <c r="H1393" t="s">
        <v>4309</v>
      </c>
      <c r="I1393" t="s">
        <v>4310</v>
      </c>
      <c r="J1393" t="s">
        <v>4311</v>
      </c>
      <c r="L1393" t="s">
        <v>682</v>
      </c>
      <c r="M1393" t="s">
        <v>773</v>
      </c>
      <c r="N1393">
        <v>7470</v>
      </c>
      <c r="O1393" t="s">
        <v>68</v>
      </c>
      <c r="Q1393" t="s">
        <v>4312</v>
      </c>
      <c r="S1393" t="s">
        <v>80</v>
      </c>
      <c r="U1393" t="s">
        <v>108</v>
      </c>
      <c r="X1393" t="s">
        <v>4313</v>
      </c>
      <c r="Y1393" t="str">
        <f>""</f>
        <v/>
      </c>
      <c r="AB1393">
        <v>1</v>
      </c>
      <c r="AD1393" t="s">
        <v>77</v>
      </c>
      <c r="AE1393" t="s">
        <v>438</v>
      </c>
      <c r="AF1393">
        <v>40</v>
      </c>
      <c r="AG1393" s="3">
        <v>0.45833333333333331</v>
      </c>
      <c r="AH1393" s="3">
        <v>0.91666666666666663</v>
      </c>
      <c r="AI1393" s="5">
        <v>500</v>
      </c>
      <c r="AM1393" t="s">
        <v>71</v>
      </c>
      <c r="AN1393">
        <v>2</v>
      </c>
      <c r="AO1393" t="s">
        <v>3049</v>
      </c>
      <c r="AP1393" t="s">
        <v>4314</v>
      </c>
      <c r="AQ1393" t="s">
        <v>4315</v>
      </c>
      <c r="AR1393" t="s">
        <v>80</v>
      </c>
      <c r="AT1393" t="s">
        <v>80</v>
      </c>
      <c r="AW1393" t="s">
        <v>80</v>
      </c>
      <c r="AY1393" t="s">
        <v>682</v>
      </c>
      <c r="AZ1393" t="s">
        <v>4316</v>
      </c>
      <c r="BA1393" t="s">
        <v>773</v>
      </c>
      <c r="BB1393">
        <v>7470</v>
      </c>
      <c r="BC1393" t="s">
        <v>83</v>
      </c>
      <c r="BD1393" t="s">
        <v>69</v>
      </c>
    </row>
    <row r="1394" spans="1:56" x14ac:dyDescent="0.25">
      <c r="A1394" t="s">
        <v>5740</v>
      </c>
      <c r="B1394" s="1">
        <v>43452</v>
      </c>
      <c r="C1394" t="s">
        <v>60</v>
      </c>
      <c r="D1394" s="2">
        <v>43435.003738425927</v>
      </c>
      <c r="E1394" t="s">
        <v>85</v>
      </c>
      <c r="H1394" t="s">
        <v>1387</v>
      </c>
      <c r="J1394" t="s">
        <v>1388</v>
      </c>
      <c r="L1394" t="s">
        <v>1389</v>
      </c>
      <c r="M1394" t="s">
        <v>134</v>
      </c>
      <c r="N1394">
        <v>29910</v>
      </c>
      <c r="O1394" t="s">
        <v>68</v>
      </c>
      <c r="Q1394" t="s">
        <v>1390</v>
      </c>
      <c r="S1394" t="s">
        <v>71</v>
      </c>
      <c r="T1394" t="s">
        <v>315</v>
      </c>
      <c r="U1394" t="s">
        <v>316</v>
      </c>
      <c r="V1394" t="s">
        <v>557</v>
      </c>
      <c r="W1394" t="s">
        <v>90</v>
      </c>
      <c r="X1394" t="s">
        <v>5741</v>
      </c>
      <c r="Y1394" t="str">
        <f>"39-3091"</f>
        <v>39-3091</v>
      </c>
      <c r="Z1394" t="s">
        <v>166</v>
      </c>
      <c r="AA1394">
        <v>72111</v>
      </c>
      <c r="AB1394">
        <v>6</v>
      </c>
      <c r="AD1394" t="s">
        <v>77</v>
      </c>
      <c r="AE1394" t="s">
        <v>96</v>
      </c>
      <c r="AF1394">
        <v>35</v>
      </c>
      <c r="AG1394" s="3">
        <v>0.375</v>
      </c>
      <c r="AH1394" s="3">
        <v>0.70833333333333337</v>
      </c>
      <c r="AI1394" s="4">
        <v>11.5</v>
      </c>
      <c r="AJ1394">
        <v>17.25</v>
      </c>
      <c r="AK1394">
        <v>17.25</v>
      </c>
      <c r="AL1394" t="s">
        <v>79</v>
      </c>
      <c r="AM1394" t="s">
        <v>80</v>
      </c>
      <c r="AO1394" t="s">
        <v>81</v>
      </c>
      <c r="AR1394" t="s">
        <v>80</v>
      </c>
      <c r="AT1394" t="s">
        <v>80</v>
      </c>
      <c r="AW1394" t="s">
        <v>71</v>
      </c>
      <c r="AX1394">
        <v>3</v>
      </c>
      <c r="AY1394" t="s">
        <v>1389</v>
      </c>
      <c r="AZ1394" t="s">
        <v>1392</v>
      </c>
      <c r="BA1394" t="s">
        <v>134</v>
      </c>
      <c r="BB1394">
        <v>29910</v>
      </c>
      <c r="BC1394" t="s">
        <v>83</v>
      </c>
    </row>
    <row r="1395" spans="1:56" x14ac:dyDescent="0.25">
      <c r="A1395" t="s">
        <v>5796</v>
      </c>
      <c r="B1395" s="1">
        <v>43453</v>
      </c>
      <c r="C1395" t="s">
        <v>60</v>
      </c>
      <c r="D1395" s="2">
        <v>43435.011006944442</v>
      </c>
      <c r="E1395" t="s">
        <v>85</v>
      </c>
      <c r="H1395" t="s">
        <v>5797</v>
      </c>
      <c r="J1395" t="s">
        <v>5798</v>
      </c>
      <c r="L1395" t="s">
        <v>5765</v>
      </c>
      <c r="M1395" t="s">
        <v>90</v>
      </c>
      <c r="N1395">
        <v>75078</v>
      </c>
      <c r="O1395" t="s">
        <v>68</v>
      </c>
      <c r="Q1395" t="s">
        <v>5799</v>
      </c>
      <c r="S1395" t="s">
        <v>71</v>
      </c>
      <c r="T1395" t="s">
        <v>1063</v>
      </c>
      <c r="U1395" t="s">
        <v>1064</v>
      </c>
      <c r="V1395" t="s">
        <v>1065</v>
      </c>
      <c r="W1395" t="s">
        <v>90</v>
      </c>
      <c r="X1395" t="s">
        <v>754</v>
      </c>
      <c r="Y1395" t="str">
        <f>"37-3011"</f>
        <v>37-3011</v>
      </c>
      <c r="Z1395" t="s">
        <v>454</v>
      </c>
      <c r="AA1395">
        <v>561730</v>
      </c>
      <c r="AB1395">
        <v>8</v>
      </c>
      <c r="AD1395" t="s">
        <v>77</v>
      </c>
      <c r="AE1395" t="s">
        <v>96</v>
      </c>
      <c r="AF1395">
        <v>35</v>
      </c>
      <c r="AG1395" s="3">
        <v>0.33333333333333331</v>
      </c>
      <c r="AH1395" s="3">
        <v>0.66666666666666663</v>
      </c>
      <c r="AI1395" s="4">
        <v>13.94</v>
      </c>
      <c r="AJ1395">
        <v>20.91</v>
      </c>
      <c r="AL1395" t="s">
        <v>79</v>
      </c>
      <c r="AM1395" t="s">
        <v>80</v>
      </c>
      <c r="AO1395" t="s">
        <v>81</v>
      </c>
      <c r="AR1395" t="s">
        <v>80</v>
      </c>
      <c r="AT1395" t="s">
        <v>80</v>
      </c>
      <c r="AW1395" t="s">
        <v>80</v>
      </c>
      <c r="AY1395" t="s">
        <v>5765</v>
      </c>
      <c r="AZ1395" t="s">
        <v>1177</v>
      </c>
      <c r="BA1395" t="s">
        <v>90</v>
      </c>
      <c r="BB1395">
        <v>75078</v>
      </c>
      <c r="BC1395" t="s">
        <v>77</v>
      </c>
    </row>
    <row r="1396" spans="1:56" x14ac:dyDescent="0.25">
      <c r="A1396" t="s">
        <v>3606</v>
      </c>
      <c r="B1396" s="1">
        <v>43448</v>
      </c>
      <c r="C1396" t="s">
        <v>60</v>
      </c>
      <c r="D1396" s="2">
        <v>43424.722615740742</v>
      </c>
      <c r="E1396" t="s">
        <v>115</v>
      </c>
      <c r="H1396" t="s">
        <v>3607</v>
      </c>
      <c r="J1396" t="s">
        <v>3608</v>
      </c>
      <c r="L1396" t="s">
        <v>3609</v>
      </c>
      <c r="M1396" t="s">
        <v>99</v>
      </c>
      <c r="N1396">
        <v>71078</v>
      </c>
      <c r="O1396" t="s">
        <v>68</v>
      </c>
      <c r="Q1396" t="s">
        <v>3610</v>
      </c>
      <c r="S1396" t="s">
        <v>71</v>
      </c>
      <c r="T1396" t="s">
        <v>3611</v>
      </c>
      <c r="U1396" t="s">
        <v>3612</v>
      </c>
      <c r="V1396" t="s">
        <v>1673</v>
      </c>
      <c r="W1396" t="s">
        <v>324</v>
      </c>
      <c r="X1396" t="s">
        <v>254</v>
      </c>
      <c r="Y1396" t="str">
        <f>"45-4011"</f>
        <v>45-4011</v>
      </c>
      <c r="Z1396" t="s">
        <v>242</v>
      </c>
      <c r="AA1396">
        <v>115310</v>
      </c>
      <c r="AB1396">
        <v>150</v>
      </c>
      <c r="AD1396" t="s">
        <v>77</v>
      </c>
      <c r="AE1396" t="s">
        <v>78</v>
      </c>
      <c r="AF1396">
        <v>40</v>
      </c>
      <c r="AG1396" s="3">
        <v>0.29166666666666669</v>
      </c>
      <c r="AH1396" s="3">
        <v>0.66666666666666663</v>
      </c>
      <c r="AI1396" s="4">
        <v>15.06</v>
      </c>
      <c r="AJ1396">
        <v>22.59</v>
      </c>
      <c r="AK1396">
        <v>25.4</v>
      </c>
      <c r="AL1396" t="s">
        <v>79</v>
      </c>
      <c r="AM1396" t="s">
        <v>80</v>
      </c>
      <c r="AO1396" t="s">
        <v>81</v>
      </c>
      <c r="AR1396" t="s">
        <v>80</v>
      </c>
      <c r="AT1396" t="s">
        <v>80</v>
      </c>
      <c r="AW1396" t="s">
        <v>80</v>
      </c>
      <c r="AY1396" t="s">
        <v>3609</v>
      </c>
      <c r="AZ1396" t="s">
        <v>1734</v>
      </c>
      <c r="BA1396" t="s">
        <v>99</v>
      </c>
      <c r="BB1396">
        <v>71078</v>
      </c>
      <c r="BC1396" t="s">
        <v>77</v>
      </c>
    </row>
    <row r="1397" spans="1:56" x14ac:dyDescent="0.25">
      <c r="A1397" t="s">
        <v>4235</v>
      </c>
      <c r="B1397" s="1">
        <v>43444</v>
      </c>
      <c r="C1397" t="s">
        <v>60</v>
      </c>
      <c r="D1397" s="2">
        <v>43424.490428240744</v>
      </c>
      <c r="E1397" t="s">
        <v>85</v>
      </c>
      <c r="H1397" t="s">
        <v>4236</v>
      </c>
      <c r="J1397" t="s">
        <v>4237</v>
      </c>
      <c r="L1397" t="s">
        <v>4238</v>
      </c>
      <c r="M1397" t="s">
        <v>773</v>
      </c>
      <c r="N1397">
        <v>7758</v>
      </c>
      <c r="O1397" t="s">
        <v>68</v>
      </c>
      <c r="Q1397" t="s">
        <v>4239</v>
      </c>
      <c r="S1397" t="s">
        <v>71</v>
      </c>
      <c r="T1397" t="s">
        <v>4240</v>
      </c>
      <c r="U1397" t="s">
        <v>4241</v>
      </c>
      <c r="V1397" t="s">
        <v>4242</v>
      </c>
      <c r="W1397" t="s">
        <v>336</v>
      </c>
      <c r="X1397" t="s">
        <v>356</v>
      </c>
      <c r="Y1397" t="str">
        <f>"53-3032"</f>
        <v>53-3032</v>
      </c>
      <c r="Z1397" t="s">
        <v>357</v>
      </c>
      <c r="AA1397">
        <v>484121</v>
      </c>
      <c r="AB1397">
        <v>4</v>
      </c>
      <c r="AD1397" t="s">
        <v>77</v>
      </c>
      <c r="AE1397" t="s">
        <v>78</v>
      </c>
      <c r="AF1397">
        <v>70</v>
      </c>
      <c r="AG1397" s="3">
        <v>0.29166666666666669</v>
      </c>
      <c r="AH1397" s="3">
        <v>0.70833333333333337</v>
      </c>
      <c r="AI1397" s="4">
        <v>16.48</v>
      </c>
      <c r="AL1397" t="s">
        <v>79</v>
      </c>
      <c r="AM1397" t="s">
        <v>80</v>
      </c>
      <c r="AO1397" t="s">
        <v>173</v>
      </c>
      <c r="AR1397" t="s">
        <v>80</v>
      </c>
      <c r="AT1397" t="s">
        <v>80</v>
      </c>
      <c r="AW1397" t="s">
        <v>71</v>
      </c>
      <c r="AX1397">
        <v>36</v>
      </c>
      <c r="AY1397" t="s">
        <v>4238</v>
      </c>
      <c r="AZ1397" t="s">
        <v>1252</v>
      </c>
      <c r="BA1397" t="s">
        <v>773</v>
      </c>
      <c r="BB1397">
        <v>7758</v>
      </c>
      <c r="BC1397" t="s">
        <v>77</v>
      </c>
    </row>
    <row r="1398" spans="1:56" x14ac:dyDescent="0.25">
      <c r="A1398" t="s">
        <v>7126</v>
      </c>
      <c r="B1398" s="1">
        <v>43433</v>
      </c>
      <c r="C1398" t="s">
        <v>60</v>
      </c>
      <c r="D1398" s="2">
        <v>43425.489039351851</v>
      </c>
      <c r="E1398" t="s">
        <v>350</v>
      </c>
      <c r="H1398" t="s">
        <v>7127</v>
      </c>
      <c r="J1398" t="s">
        <v>7128</v>
      </c>
      <c r="L1398" t="s">
        <v>665</v>
      </c>
      <c r="M1398" t="s">
        <v>90</v>
      </c>
      <c r="N1398">
        <v>78728</v>
      </c>
      <c r="O1398" t="s">
        <v>68</v>
      </c>
      <c r="Q1398" t="s">
        <v>7129</v>
      </c>
      <c r="S1398" t="s">
        <v>80</v>
      </c>
      <c r="U1398" t="s">
        <v>108</v>
      </c>
      <c r="X1398" t="s">
        <v>754</v>
      </c>
      <c r="Y1398" t="str">
        <f>"37-3011"</f>
        <v>37-3011</v>
      </c>
      <c r="Z1398" t="s">
        <v>454</v>
      </c>
      <c r="AA1398">
        <v>561730</v>
      </c>
      <c r="AD1398" t="s">
        <v>83</v>
      </c>
      <c r="AM1398" t="s">
        <v>80</v>
      </c>
      <c r="AO1398" t="s">
        <v>81</v>
      </c>
      <c r="AR1398" t="s">
        <v>80</v>
      </c>
      <c r="AT1398" t="s">
        <v>80</v>
      </c>
      <c r="AW1398" t="s">
        <v>71</v>
      </c>
      <c r="AX1398">
        <v>3</v>
      </c>
      <c r="AY1398" t="s">
        <v>665</v>
      </c>
      <c r="AZ1398" t="s">
        <v>867</v>
      </c>
      <c r="BA1398" t="s">
        <v>90</v>
      </c>
      <c r="BB1398">
        <v>78728</v>
      </c>
      <c r="BC1398" t="s">
        <v>77</v>
      </c>
    </row>
    <row r="1399" spans="1:56" x14ac:dyDescent="0.25">
      <c r="A1399" t="s">
        <v>7528</v>
      </c>
      <c r="B1399" s="1">
        <v>43453</v>
      </c>
      <c r="C1399" t="s">
        <v>60</v>
      </c>
      <c r="D1399" s="2">
        <v>43435.011504629627</v>
      </c>
      <c r="E1399" t="s">
        <v>85</v>
      </c>
      <c r="H1399" t="s">
        <v>7529</v>
      </c>
      <c r="I1399" t="s">
        <v>7530</v>
      </c>
      <c r="J1399" t="s">
        <v>7531</v>
      </c>
      <c r="L1399" t="s">
        <v>4771</v>
      </c>
      <c r="M1399" t="s">
        <v>90</v>
      </c>
      <c r="N1399">
        <v>75057</v>
      </c>
      <c r="O1399" t="s">
        <v>68</v>
      </c>
      <c r="Q1399" t="s">
        <v>7532</v>
      </c>
      <c r="S1399" t="s">
        <v>71</v>
      </c>
      <c r="T1399" t="s">
        <v>1063</v>
      </c>
      <c r="U1399" t="s">
        <v>1064</v>
      </c>
      <c r="V1399" t="s">
        <v>1065</v>
      </c>
      <c r="W1399" t="s">
        <v>90</v>
      </c>
      <c r="X1399" t="s">
        <v>804</v>
      </c>
      <c r="Y1399" t="str">
        <f>"37-3011"</f>
        <v>37-3011</v>
      </c>
      <c r="Z1399" t="s">
        <v>454</v>
      </c>
      <c r="AA1399">
        <v>561730</v>
      </c>
      <c r="AB1399">
        <v>8</v>
      </c>
      <c r="AD1399" t="s">
        <v>77</v>
      </c>
      <c r="AE1399" t="s">
        <v>96</v>
      </c>
      <c r="AF1399">
        <v>40</v>
      </c>
      <c r="AG1399" s="3">
        <v>0.29166666666666669</v>
      </c>
      <c r="AH1399" s="3">
        <v>0.66666666666666663</v>
      </c>
      <c r="AI1399" s="4">
        <v>13.94</v>
      </c>
      <c r="AJ1399">
        <v>20.91</v>
      </c>
      <c r="AL1399" t="s">
        <v>79</v>
      </c>
      <c r="AM1399" t="s">
        <v>80</v>
      </c>
      <c r="AO1399" t="s">
        <v>81</v>
      </c>
      <c r="AR1399" t="s">
        <v>80</v>
      </c>
      <c r="AT1399" t="s">
        <v>80</v>
      </c>
      <c r="AW1399" t="s">
        <v>80</v>
      </c>
      <c r="AY1399" t="s">
        <v>4771</v>
      </c>
      <c r="AZ1399" t="s">
        <v>3399</v>
      </c>
      <c r="BA1399" t="s">
        <v>90</v>
      </c>
      <c r="BB1399">
        <v>75057</v>
      </c>
      <c r="BC1399" t="s">
        <v>77</v>
      </c>
    </row>
    <row r="1400" spans="1:56" x14ac:dyDescent="0.25">
      <c r="A1400" t="s">
        <v>1442</v>
      </c>
      <c r="B1400" s="1">
        <v>43461</v>
      </c>
      <c r="C1400" t="s">
        <v>60</v>
      </c>
      <c r="D1400" s="2">
        <v>43425.536597222221</v>
      </c>
      <c r="E1400" t="s">
        <v>61</v>
      </c>
      <c r="F1400" s="1">
        <v>43511</v>
      </c>
      <c r="G1400" s="1">
        <v>43814</v>
      </c>
      <c r="H1400" t="s">
        <v>1443</v>
      </c>
      <c r="J1400" t="s">
        <v>1444</v>
      </c>
      <c r="K1400" t="s">
        <v>1445</v>
      </c>
      <c r="L1400" t="s">
        <v>1446</v>
      </c>
      <c r="M1400" t="s">
        <v>180</v>
      </c>
      <c r="N1400">
        <v>16049</v>
      </c>
      <c r="O1400" t="s">
        <v>68</v>
      </c>
      <c r="Q1400" t="s">
        <v>1447</v>
      </c>
      <c r="S1400" t="s">
        <v>71</v>
      </c>
      <c r="T1400" t="s">
        <v>750</v>
      </c>
      <c r="U1400" t="s">
        <v>751</v>
      </c>
      <c r="V1400" t="s">
        <v>752</v>
      </c>
      <c r="W1400" t="s">
        <v>753</v>
      </c>
      <c r="X1400" t="s">
        <v>95</v>
      </c>
      <c r="Y1400" t="str">
        <f>"47-2061"</f>
        <v>47-2061</v>
      </c>
      <c r="Z1400" t="s">
        <v>92</v>
      </c>
      <c r="AA1400">
        <v>238110</v>
      </c>
      <c r="AB1400">
        <v>12</v>
      </c>
      <c r="AC1400">
        <v>12</v>
      </c>
      <c r="AD1400" t="s">
        <v>77</v>
      </c>
      <c r="AE1400" t="s">
        <v>96</v>
      </c>
      <c r="AF1400">
        <v>40</v>
      </c>
      <c r="AG1400" s="3">
        <v>0.3125</v>
      </c>
      <c r="AH1400" s="3">
        <v>0.66666666666666663</v>
      </c>
      <c r="AI1400" s="4">
        <v>20.04</v>
      </c>
      <c r="AJ1400">
        <v>30.06</v>
      </c>
      <c r="AL1400" t="s">
        <v>79</v>
      </c>
      <c r="AM1400" t="s">
        <v>80</v>
      </c>
      <c r="AO1400" t="s">
        <v>81</v>
      </c>
      <c r="AR1400" t="s">
        <v>80</v>
      </c>
      <c r="AT1400" t="s">
        <v>80</v>
      </c>
      <c r="AW1400" t="s">
        <v>71</v>
      </c>
      <c r="AX1400">
        <v>12</v>
      </c>
      <c r="AY1400" t="s">
        <v>192</v>
      </c>
      <c r="AZ1400" t="s">
        <v>200</v>
      </c>
      <c r="BA1400" t="s">
        <v>180</v>
      </c>
      <c r="BB1400">
        <v>15210</v>
      </c>
      <c r="BC1400" t="s">
        <v>77</v>
      </c>
    </row>
    <row r="1401" spans="1:56" x14ac:dyDescent="0.25">
      <c r="A1401" t="s">
        <v>6355</v>
      </c>
      <c r="B1401" s="1">
        <v>43434</v>
      </c>
      <c r="C1401" t="s">
        <v>60</v>
      </c>
      <c r="D1401" s="2">
        <v>43425.814733796295</v>
      </c>
      <c r="E1401" t="s">
        <v>85</v>
      </c>
      <c r="H1401" t="s">
        <v>6356</v>
      </c>
      <c r="J1401" t="s">
        <v>6357</v>
      </c>
      <c r="L1401" t="s">
        <v>6358</v>
      </c>
      <c r="M1401" t="s">
        <v>879</v>
      </c>
      <c r="N1401">
        <v>63348</v>
      </c>
      <c r="O1401" t="s">
        <v>68</v>
      </c>
      <c r="Q1401" t="s">
        <v>6359</v>
      </c>
      <c r="S1401" t="s">
        <v>71</v>
      </c>
      <c r="T1401" t="s">
        <v>1063</v>
      </c>
      <c r="U1401" t="s">
        <v>1064</v>
      </c>
      <c r="V1401" t="s">
        <v>1065</v>
      </c>
      <c r="W1401" t="s">
        <v>90</v>
      </c>
      <c r="X1401" t="s">
        <v>754</v>
      </c>
      <c r="Y1401" t="str">
        <f>"37-3011"</f>
        <v>37-3011</v>
      </c>
      <c r="Z1401" t="s">
        <v>454</v>
      </c>
      <c r="AA1401">
        <v>561730</v>
      </c>
      <c r="AB1401">
        <v>14</v>
      </c>
      <c r="AD1401" t="s">
        <v>77</v>
      </c>
      <c r="AE1401" t="s">
        <v>96</v>
      </c>
      <c r="AF1401">
        <v>40</v>
      </c>
      <c r="AG1401" s="3">
        <v>0.29166666666666669</v>
      </c>
      <c r="AH1401" s="3">
        <v>0.66666666666666663</v>
      </c>
      <c r="AI1401" s="4">
        <v>14.52</v>
      </c>
      <c r="AJ1401">
        <v>21.78</v>
      </c>
      <c r="AL1401" t="s">
        <v>79</v>
      </c>
      <c r="AM1401" t="s">
        <v>80</v>
      </c>
      <c r="AO1401" t="s">
        <v>81</v>
      </c>
      <c r="AR1401" t="s">
        <v>80</v>
      </c>
      <c r="AT1401" t="s">
        <v>80</v>
      </c>
      <c r="AW1401" t="s">
        <v>80</v>
      </c>
      <c r="AY1401" t="s">
        <v>6358</v>
      </c>
      <c r="AZ1401" t="s">
        <v>2465</v>
      </c>
      <c r="BA1401" t="s">
        <v>879</v>
      </c>
      <c r="BB1401">
        <v>63348</v>
      </c>
      <c r="BC1401" t="s">
        <v>77</v>
      </c>
    </row>
    <row r="1402" spans="1:56" x14ac:dyDescent="0.25">
      <c r="A1402" t="s">
        <v>6570</v>
      </c>
      <c r="B1402" s="1">
        <v>43445</v>
      </c>
      <c r="C1402" t="s">
        <v>60</v>
      </c>
      <c r="D1402" s="2">
        <v>43435.000694444447</v>
      </c>
      <c r="E1402" t="s">
        <v>85</v>
      </c>
      <c r="H1402" t="s">
        <v>4951</v>
      </c>
      <c r="I1402" t="s">
        <v>4952</v>
      </c>
      <c r="J1402" t="s">
        <v>4953</v>
      </c>
      <c r="K1402" t="s">
        <v>4954</v>
      </c>
      <c r="L1402" t="s">
        <v>4955</v>
      </c>
      <c r="M1402" t="s">
        <v>106</v>
      </c>
      <c r="N1402">
        <v>3910</v>
      </c>
      <c r="O1402" t="s">
        <v>68</v>
      </c>
      <c r="Q1402" t="s">
        <v>4956</v>
      </c>
      <c r="R1402">
        <v>528</v>
      </c>
      <c r="S1402" t="s">
        <v>80</v>
      </c>
      <c r="U1402" t="s">
        <v>108</v>
      </c>
      <c r="X1402" t="s">
        <v>558</v>
      </c>
      <c r="Y1402" t="str">
        <f>"37-2012"</f>
        <v>37-2012</v>
      </c>
      <c r="Z1402" t="s">
        <v>268</v>
      </c>
      <c r="AA1402">
        <v>721110</v>
      </c>
      <c r="AB1402">
        <v>30</v>
      </c>
      <c r="AD1402" t="s">
        <v>77</v>
      </c>
      <c r="AE1402" t="s">
        <v>96</v>
      </c>
      <c r="AF1402">
        <v>35</v>
      </c>
      <c r="AG1402" s="3">
        <v>0.375</v>
      </c>
      <c r="AH1402" s="3">
        <v>0.625</v>
      </c>
      <c r="AI1402" s="4">
        <v>11.71</v>
      </c>
      <c r="AJ1402">
        <v>17.57</v>
      </c>
      <c r="AL1402" t="s">
        <v>79</v>
      </c>
      <c r="AM1402" t="s">
        <v>80</v>
      </c>
      <c r="AO1402" t="s">
        <v>81</v>
      </c>
      <c r="AR1402" t="s">
        <v>80</v>
      </c>
      <c r="AT1402" t="s">
        <v>80</v>
      </c>
      <c r="AW1402" t="s">
        <v>80</v>
      </c>
      <c r="AY1402" t="s">
        <v>4957</v>
      </c>
      <c r="AZ1402" t="s">
        <v>142</v>
      </c>
      <c r="BA1402" t="s">
        <v>106</v>
      </c>
      <c r="BB1402">
        <v>3910</v>
      </c>
      <c r="BC1402" t="s">
        <v>83</v>
      </c>
    </row>
    <row r="1403" spans="1:56" x14ac:dyDescent="0.25">
      <c r="A1403" t="s">
        <v>1120</v>
      </c>
      <c r="B1403" s="1">
        <v>43465</v>
      </c>
      <c r="C1403" t="s">
        <v>60</v>
      </c>
      <c r="D1403" s="2">
        <v>43437.804930555554</v>
      </c>
      <c r="E1403" t="s">
        <v>85</v>
      </c>
      <c r="H1403" t="s">
        <v>1121</v>
      </c>
      <c r="J1403" t="s">
        <v>1122</v>
      </c>
      <c r="L1403" t="s">
        <v>1123</v>
      </c>
      <c r="M1403" t="s">
        <v>354</v>
      </c>
      <c r="N1403">
        <v>74073</v>
      </c>
      <c r="O1403" t="s">
        <v>68</v>
      </c>
      <c r="Q1403" t="s">
        <v>1124</v>
      </c>
      <c r="S1403" t="s">
        <v>71</v>
      </c>
      <c r="T1403" t="s">
        <v>250</v>
      </c>
      <c r="U1403" t="s">
        <v>346</v>
      </c>
      <c r="V1403" t="s">
        <v>347</v>
      </c>
      <c r="W1403" t="s">
        <v>253</v>
      </c>
      <c r="X1403" t="s">
        <v>1125</v>
      </c>
      <c r="Y1403" t="str">
        <f>"47-3011"</f>
        <v>47-3011</v>
      </c>
      <c r="Z1403" t="s">
        <v>1118</v>
      </c>
      <c r="AA1403">
        <v>238140</v>
      </c>
      <c r="AB1403">
        <v>15</v>
      </c>
      <c r="AD1403" t="s">
        <v>77</v>
      </c>
      <c r="AE1403" t="s">
        <v>96</v>
      </c>
      <c r="AF1403">
        <v>40</v>
      </c>
      <c r="AG1403" s="3">
        <v>0.29166666666666669</v>
      </c>
      <c r="AH1403" s="3">
        <v>0.66666666666666663</v>
      </c>
      <c r="AI1403" s="4">
        <v>13.19</v>
      </c>
      <c r="AJ1403">
        <v>19.79</v>
      </c>
      <c r="AK1403">
        <v>21</v>
      </c>
      <c r="AL1403" t="s">
        <v>79</v>
      </c>
      <c r="AM1403" t="s">
        <v>80</v>
      </c>
      <c r="AO1403" t="s">
        <v>81</v>
      </c>
      <c r="AR1403" t="s">
        <v>80</v>
      </c>
      <c r="AT1403" t="s">
        <v>80</v>
      </c>
      <c r="AW1403" t="s">
        <v>80</v>
      </c>
      <c r="AY1403" t="s">
        <v>1123</v>
      </c>
      <c r="AZ1403" t="s">
        <v>428</v>
      </c>
      <c r="BA1403" t="s">
        <v>354</v>
      </c>
      <c r="BB1403">
        <v>74073</v>
      </c>
      <c r="BC1403" t="s">
        <v>77</v>
      </c>
    </row>
    <row r="1404" spans="1:56" x14ac:dyDescent="0.25">
      <c r="A1404" t="s">
        <v>5850</v>
      </c>
      <c r="B1404" s="1">
        <v>43465</v>
      </c>
      <c r="C1404" t="s">
        <v>60</v>
      </c>
      <c r="D1404" s="2">
        <v>43435.003599537034</v>
      </c>
      <c r="E1404" t="s">
        <v>115</v>
      </c>
      <c r="H1404" t="s">
        <v>5851</v>
      </c>
      <c r="I1404" t="s">
        <v>5852</v>
      </c>
      <c r="J1404" t="s">
        <v>5853</v>
      </c>
      <c r="L1404" t="s">
        <v>5854</v>
      </c>
      <c r="M1404" t="s">
        <v>139</v>
      </c>
      <c r="N1404">
        <v>28025</v>
      </c>
      <c r="O1404" t="s">
        <v>68</v>
      </c>
      <c r="Q1404" t="s">
        <v>5855</v>
      </c>
      <c r="S1404" t="s">
        <v>71</v>
      </c>
      <c r="T1404" t="s">
        <v>1624</v>
      </c>
      <c r="U1404" t="s">
        <v>1430</v>
      </c>
      <c r="V1404" t="s">
        <v>1431</v>
      </c>
      <c r="W1404" t="s">
        <v>303</v>
      </c>
      <c r="X1404" t="s">
        <v>5856</v>
      </c>
      <c r="Y1404" t="str">
        <f>"47-3019"</f>
        <v>47-3019</v>
      </c>
      <c r="Z1404" t="s">
        <v>953</v>
      </c>
      <c r="AA1404">
        <v>238120</v>
      </c>
      <c r="AB1404">
        <v>7</v>
      </c>
      <c r="AD1404" t="s">
        <v>77</v>
      </c>
      <c r="AE1404" t="s">
        <v>96</v>
      </c>
      <c r="AF1404">
        <v>35</v>
      </c>
      <c r="AG1404" s="3">
        <v>0.33333333333333331</v>
      </c>
      <c r="AH1404" s="3">
        <v>0.66666666666666663</v>
      </c>
      <c r="AI1404" s="4">
        <v>14.14</v>
      </c>
      <c r="AJ1404">
        <v>21.21</v>
      </c>
      <c r="AK1404">
        <v>30</v>
      </c>
      <c r="AL1404" t="s">
        <v>79</v>
      </c>
      <c r="AM1404" t="s">
        <v>80</v>
      </c>
      <c r="AO1404" t="s">
        <v>81</v>
      </c>
      <c r="AR1404" t="s">
        <v>80</v>
      </c>
      <c r="AT1404" t="s">
        <v>80</v>
      </c>
      <c r="AW1404" t="s">
        <v>80</v>
      </c>
      <c r="AY1404" t="s">
        <v>5854</v>
      </c>
      <c r="AZ1404" t="s">
        <v>5857</v>
      </c>
      <c r="BA1404" t="s">
        <v>139</v>
      </c>
      <c r="BB1404">
        <v>28025</v>
      </c>
      <c r="BC1404" t="s">
        <v>77</v>
      </c>
    </row>
    <row r="1405" spans="1:56" x14ac:dyDescent="0.25">
      <c r="A1405" t="s">
        <v>3778</v>
      </c>
      <c r="B1405" s="1">
        <v>43452</v>
      </c>
      <c r="C1405" t="s">
        <v>60</v>
      </c>
      <c r="D1405" s="2">
        <v>43435.001689814817</v>
      </c>
      <c r="E1405" t="s">
        <v>85</v>
      </c>
      <c r="H1405" t="s">
        <v>3779</v>
      </c>
      <c r="J1405" t="s">
        <v>3780</v>
      </c>
      <c r="L1405" t="s">
        <v>2590</v>
      </c>
      <c r="M1405" t="s">
        <v>332</v>
      </c>
      <c r="N1405">
        <v>40324</v>
      </c>
      <c r="O1405" t="s">
        <v>68</v>
      </c>
      <c r="Q1405" t="s">
        <v>3781</v>
      </c>
      <c r="S1405" t="s">
        <v>71</v>
      </c>
      <c r="T1405" t="s">
        <v>1429</v>
      </c>
      <c r="U1405" t="s">
        <v>1430</v>
      </c>
      <c r="V1405" t="s">
        <v>1431</v>
      </c>
      <c r="W1405" t="s">
        <v>303</v>
      </c>
      <c r="X1405" t="s">
        <v>1432</v>
      </c>
      <c r="Y1405" t="str">
        <f>"37-3011"</f>
        <v>37-3011</v>
      </c>
      <c r="Z1405" t="s">
        <v>454</v>
      </c>
      <c r="AA1405">
        <v>56173</v>
      </c>
      <c r="AB1405">
        <v>21</v>
      </c>
      <c r="AD1405" t="s">
        <v>77</v>
      </c>
      <c r="AE1405" t="s">
        <v>96</v>
      </c>
      <c r="AF1405">
        <v>40</v>
      </c>
      <c r="AG1405" s="3">
        <v>0.3125</v>
      </c>
      <c r="AH1405" s="3">
        <v>0.66666666666666663</v>
      </c>
      <c r="AI1405" s="4">
        <v>13.12</v>
      </c>
      <c r="AJ1405">
        <v>19.68</v>
      </c>
      <c r="AL1405" t="s">
        <v>79</v>
      </c>
      <c r="AM1405" t="s">
        <v>80</v>
      </c>
      <c r="AO1405" t="s">
        <v>81</v>
      </c>
      <c r="AR1405" t="s">
        <v>80</v>
      </c>
      <c r="AT1405" t="s">
        <v>80</v>
      </c>
      <c r="AW1405" t="s">
        <v>80</v>
      </c>
      <c r="AY1405" t="s">
        <v>855</v>
      </c>
      <c r="AZ1405" t="s">
        <v>861</v>
      </c>
      <c r="BA1405" t="s">
        <v>332</v>
      </c>
      <c r="BB1405">
        <v>40508</v>
      </c>
      <c r="BC1405" t="s">
        <v>77</v>
      </c>
    </row>
    <row r="1406" spans="1:56" x14ac:dyDescent="0.25">
      <c r="A1406" t="s">
        <v>1433</v>
      </c>
      <c r="B1406" s="1">
        <v>43461</v>
      </c>
      <c r="C1406" t="s">
        <v>60</v>
      </c>
      <c r="D1406" s="2">
        <v>43432.528414351851</v>
      </c>
      <c r="E1406" t="s">
        <v>61</v>
      </c>
      <c r="F1406" s="1">
        <v>43518</v>
      </c>
      <c r="G1406" s="1">
        <v>43772</v>
      </c>
      <c r="H1406" t="s">
        <v>1434</v>
      </c>
      <c r="J1406" t="s">
        <v>1435</v>
      </c>
      <c r="L1406" t="s">
        <v>1436</v>
      </c>
      <c r="M1406" t="s">
        <v>324</v>
      </c>
      <c r="N1406">
        <v>71730</v>
      </c>
      <c r="O1406" t="s">
        <v>68</v>
      </c>
      <c r="Q1406" t="s">
        <v>1437</v>
      </c>
      <c r="S1406" t="s">
        <v>71</v>
      </c>
      <c r="T1406" t="s">
        <v>207</v>
      </c>
      <c r="U1406" t="s">
        <v>208</v>
      </c>
      <c r="V1406" t="s">
        <v>209</v>
      </c>
      <c r="W1406" t="s">
        <v>90</v>
      </c>
      <c r="X1406" t="s">
        <v>210</v>
      </c>
      <c r="Y1406" t="str">
        <f>"39-3091"</f>
        <v>39-3091</v>
      </c>
      <c r="Z1406" t="s">
        <v>166</v>
      </c>
      <c r="AA1406">
        <v>713990</v>
      </c>
      <c r="AB1406">
        <v>18</v>
      </c>
      <c r="AC1406">
        <v>18</v>
      </c>
      <c r="AD1406" t="s">
        <v>77</v>
      </c>
      <c r="AE1406" t="s">
        <v>78</v>
      </c>
      <c r="AF1406">
        <v>40</v>
      </c>
      <c r="AG1406" s="3">
        <v>0.54166666666666663</v>
      </c>
      <c r="AH1406" s="3">
        <v>0.91666666666666663</v>
      </c>
      <c r="AI1406" s="4">
        <v>341.6</v>
      </c>
      <c r="AL1406" t="s">
        <v>79</v>
      </c>
      <c r="AM1406" t="s">
        <v>80</v>
      </c>
      <c r="AO1406" t="s">
        <v>81</v>
      </c>
      <c r="AR1406" t="s">
        <v>80</v>
      </c>
      <c r="AT1406" t="s">
        <v>80</v>
      </c>
      <c r="AW1406" t="s">
        <v>80</v>
      </c>
      <c r="AY1406" t="s">
        <v>1438</v>
      </c>
      <c r="AZ1406" t="s">
        <v>1439</v>
      </c>
      <c r="BA1406" t="s">
        <v>324</v>
      </c>
      <c r="BB1406">
        <v>71730</v>
      </c>
      <c r="BC1406" t="s">
        <v>77</v>
      </c>
    </row>
    <row r="1407" spans="1:56" x14ac:dyDescent="0.25">
      <c r="A1407" t="s">
        <v>2735</v>
      </c>
      <c r="B1407" s="1">
        <v>43465</v>
      </c>
      <c r="C1407" t="s">
        <v>60</v>
      </c>
      <c r="D1407" s="2">
        <v>43435.002650462964</v>
      </c>
      <c r="E1407" t="s">
        <v>85</v>
      </c>
      <c r="H1407" t="s">
        <v>2736</v>
      </c>
      <c r="J1407" t="s">
        <v>2737</v>
      </c>
      <c r="L1407" t="s">
        <v>840</v>
      </c>
      <c r="M1407" t="s">
        <v>152</v>
      </c>
      <c r="N1407">
        <v>21230</v>
      </c>
      <c r="O1407" t="s">
        <v>68</v>
      </c>
      <c r="Q1407" t="s">
        <v>2738</v>
      </c>
      <c r="S1407" t="s">
        <v>71</v>
      </c>
      <c r="T1407" t="s">
        <v>1624</v>
      </c>
      <c r="U1407" t="s">
        <v>1430</v>
      </c>
      <c r="V1407" t="s">
        <v>1431</v>
      </c>
      <c r="W1407" t="s">
        <v>303</v>
      </c>
      <c r="X1407" t="s">
        <v>92</v>
      </c>
      <c r="Y1407" t="str">
        <f>"47-2061"</f>
        <v>47-2061</v>
      </c>
      <c r="Z1407" t="s">
        <v>92</v>
      </c>
      <c r="AA1407">
        <v>23622</v>
      </c>
      <c r="AB1407">
        <v>20</v>
      </c>
      <c r="AD1407" t="s">
        <v>77</v>
      </c>
      <c r="AE1407" t="s">
        <v>96</v>
      </c>
      <c r="AF1407">
        <v>40</v>
      </c>
      <c r="AG1407" s="3">
        <v>0.33333333333333331</v>
      </c>
      <c r="AH1407" s="3">
        <v>0.66666666666666663</v>
      </c>
      <c r="AI1407" s="4">
        <v>16.54</v>
      </c>
      <c r="AJ1407">
        <v>24.81</v>
      </c>
      <c r="AL1407" t="s">
        <v>79</v>
      </c>
      <c r="AM1407" t="s">
        <v>80</v>
      </c>
      <c r="AO1407" t="s">
        <v>81</v>
      </c>
      <c r="AR1407" t="s">
        <v>80</v>
      </c>
      <c r="AT1407" t="s">
        <v>71</v>
      </c>
      <c r="AU1407">
        <v>3</v>
      </c>
      <c r="AV1407" t="s">
        <v>2739</v>
      </c>
      <c r="AW1407" t="s">
        <v>71</v>
      </c>
      <c r="AX1407">
        <v>3</v>
      </c>
      <c r="AY1407" t="s">
        <v>840</v>
      </c>
      <c r="AZ1407" t="s">
        <v>2740</v>
      </c>
      <c r="BA1407" t="s">
        <v>152</v>
      </c>
      <c r="BB1407">
        <v>21230</v>
      </c>
      <c r="BC1407" t="s">
        <v>77</v>
      </c>
    </row>
    <row r="1408" spans="1:56" x14ac:dyDescent="0.25">
      <c r="A1408" t="s">
        <v>5792</v>
      </c>
      <c r="B1408" s="1">
        <v>43453</v>
      </c>
      <c r="C1408" t="s">
        <v>60</v>
      </c>
      <c r="D1408" s="2">
        <v>43435.01189814815</v>
      </c>
      <c r="E1408" t="s">
        <v>85</v>
      </c>
      <c r="H1408" t="s">
        <v>5793</v>
      </c>
      <c r="J1408" t="s">
        <v>5794</v>
      </c>
      <c r="L1408" t="s">
        <v>1899</v>
      </c>
      <c r="M1408" t="s">
        <v>99</v>
      </c>
      <c r="N1408">
        <v>70816</v>
      </c>
      <c r="O1408" t="s">
        <v>68</v>
      </c>
      <c r="Q1408" t="s">
        <v>5795</v>
      </c>
      <c r="S1408" t="s">
        <v>71</v>
      </c>
      <c r="T1408" t="s">
        <v>1063</v>
      </c>
      <c r="U1408" t="s">
        <v>1064</v>
      </c>
      <c r="V1408" t="s">
        <v>1065</v>
      </c>
      <c r="W1408" t="s">
        <v>90</v>
      </c>
      <c r="X1408" t="s">
        <v>754</v>
      </c>
      <c r="Y1408" t="str">
        <f>"37-3011"</f>
        <v>37-3011</v>
      </c>
      <c r="Z1408" t="s">
        <v>454</v>
      </c>
      <c r="AA1408">
        <v>561730</v>
      </c>
      <c r="AB1408">
        <v>12</v>
      </c>
      <c r="AD1408" t="s">
        <v>77</v>
      </c>
      <c r="AE1408" t="s">
        <v>96</v>
      </c>
      <c r="AF1408">
        <v>40</v>
      </c>
      <c r="AG1408" s="3">
        <v>0.25</v>
      </c>
      <c r="AH1408" s="3">
        <v>0.66666666666666663</v>
      </c>
      <c r="AI1408" s="4">
        <v>13.42</v>
      </c>
      <c r="AJ1408">
        <v>20.13</v>
      </c>
      <c r="AL1408" t="s">
        <v>79</v>
      </c>
      <c r="AM1408" t="s">
        <v>80</v>
      </c>
      <c r="AO1408" t="s">
        <v>81</v>
      </c>
      <c r="AR1408" t="s">
        <v>80</v>
      </c>
      <c r="AT1408" t="s">
        <v>80</v>
      </c>
      <c r="AW1408" t="s">
        <v>80</v>
      </c>
      <c r="AY1408" t="s">
        <v>1899</v>
      </c>
      <c r="AZ1408" t="s">
        <v>4067</v>
      </c>
      <c r="BA1408" t="s">
        <v>99</v>
      </c>
      <c r="BB1408">
        <v>70816</v>
      </c>
      <c r="BC1408" t="s">
        <v>77</v>
      </c>
    </row>
    <row r="1409" spans="1:55" x14ac:dyDescent="0.25">
      <c r="A1409" t="s">
        <v>1516</v>
      </c>
      <c r="B1409" s="1">
        <v>43465</v>
      </c>
      <c r="C1409" t="s">
        <v>60</v>
      </c>
      <c r="D1409" s="2">
        <v>43448.575520833336</v>
      </c>
      <c r="E1409" t="s">
        <v>85</v>
      </c>
      <c r="H1409" t="s">
        <v>1517</v>
      </c>
      <c r="J1409" t="s">
        <v>1518</v>
      </c>
      <c r="K1409" t="s">
        <v>1519</v>
      </c>
      <c r="L1409" t="s">
        <v>1520</v>
      </c>
      <c r="M1409" t="s">
        <v>592</v>
      </c>
      <c r="N1409">
        <v>38242</v>
      </c>
      <c r="O1409" t="s">
        <v>68</v>
      </c>
      <c r="Q1409" t="s">
        <v>1521</v>
      </c>
      <c r="S1409" t="s">
        <v>71</v>
      </c>
      <c r="T1409" t="s">
        <v>1522</v>
      </c>
      <c r="U1409" t="s">
        <v>1523</v>
      </c>
      <c r="V1409" t="s">
        <v>1524</v>
      </c>
      <c r="W1409" t="s">
        <v>753</v>
      </c>
      <c r="X1409" t="s">
        <v>1525</v>
      </c>
      <c r="Y1409" t="str">
        <f>"47-3016"</f>
        <v>47-3016</v>
      </c>
      <c r="Z1409" t="s">
        <v>1344</v>
      </c>
      <c r="AA1409">
        <v>238160</v>
      </c>
      <c r="AB1409">
        <v>6</v>
      </c>
      <c r="AD1409" t="s">
        <v>77</v>
      </c>
      <c r="AE1409" t="s">
        <v>96</v>
      </c>
      <c r="AF1409">
        <v>40</v>
      </c>
      <c r="AG1409" s="3">
        <v>0.25</v>
      </c>
      <c r="AH1409" s="3">
        <v>0.66666666666666663</v>
      </c>
      <c r="AI1409" s="4">
        <v>15.36</v>
      </c>
      <c r="AJ1409">
        <v>23.04</v>
      </c>
      <c r="AK1409">
        <v>23.04</v>
      </c>
      <c r="AL1409" t="s">
        <v>79</v>
      </c>
      <c r="AM1409" t="s">
        <v>80</v>
      </c>
      <c r="AO1409" t="s">
        <v>81</v>
      </c>
      <c r="AR1409" t="s">
        <v>80</v>
      </c>
      <c r="AT1409" t="s">
        <v>80</v>
      </c>
      <c r="AW1409" t="s">
        <v>80</v>
      </c>
      <c r="AY1409" t="s">
        <v>1520</v>
      </c>
      <c r="AZ1409" t="s">
        <v>1526</v>
      </c>
      <c r="BA1409" t="s">
        <v>592</v>
      </c>
      <c r="BB1409">
        <v>38242</v>
      </c>
      <c r="BC1409" t="s">
        <v>77</v>
      </c>
    </row>
    <row r="1410" spans="1:55" x14ac:dyDescent="0.25">
      <c r="A1410" t="s">
        <v>2612</v>
      </c>
      <c r="B1410" s="1">
        <v>43453</v>
      </c>
      <c r="C1410" t="s">
        <v>60</v>
      </c>
      <c r="D1410" s="2">
        <v>43435.002291666664</v>
      </c>
      <c r="E1410" t="s">
        <v>85</v>
      </c>
      <c r="H1410" t="s">
        <v>2613</v>
      </c>
      <c r="J1410" t="s">
        <v>2614</v>
      </c>
      <c r="L1410" t="s">
        <v>2615</v>
      </c>
      <c r="M1410" t="s">
        <v>879</v>
      </c>
      <c r="N1410">
        <v>63362</v>
      </c>
      <c r="O1410" t="s">
        <v>68</v>
      </c>
      <c r="Q1410" t="s">
        <v>2616</v>
      </c>
      <c r="S1410" t="s">
        <v>71</v>
      </c>
      <c r="T1410" t="s">
        <v>1624</v>
      </c>
      <c r="U1410" t="s">
        <v>1430</v>
      </c>
      <c r="V1410" t="s">
        <v>1431</v>
      </c>
      <c r="W1410" t="s">
        <v>303</v>
      </c>
      <c r="X1410" t="s">
        <v>1432</v>
      </c>
      <c r="Y1410" t="str">
        <f>"37-3011"</f>
        <v>37-3011</v>
      </c>
      <c r="Z1410" t="s">
        <v>454</v>
      </c>
      <c r="AA1410">
        <v>54132</v>
      </c>
      <c r="AB1410">
        <v>7</v>
      </c>
      <c r="AD1410" t="s">
        <v>77</v>
      </c>
      <c r="AE1410" t="s">
        <v>96</v>
      </c>
      <c r="AF1410">
        <v>40</v>
      </c>
      <c r="AG1410" s="3">
        <v>0.3125</v>
      </c>
      <c r="AH1410" s="3">
        <v>0.66666666666666663</v>
      </c>
      <c r="AI1410" s="4">
        <v>13.55</v>
      </c>
      <c r="AJ1410">
        <v>20.329999999999998</v>
      </c>
      <c r="AL1410" t="s">
        <v>79</v>
      </c>
      <c r="AM1410" t="s">
        <v>80</v>
      </c>
      <c r="AO1410" t="s">
        <v>81</v>
      </c>
      <c r="AR1410" t="s">
        <v>80</v>
      </c>
      <c r="AT1410" t="s">
        <v>80</v>
      </c>
      <c r="AW1410" t="s">
        <v>80</v>
      </c>
      <c r="AY1410" t="s">
        <v>2615</v>
      </c>
      <c r="AZ1410" t="s">
        <v>1119</v>
      </c>
      <c r="BA1410" t="s">
        <v>879</v>
      </c>
      <c r="BB1410">
        <v>63362</v>
      </c>
      <c r="BC1410" t="s">
        <v>77</v>
      </c>
    </row>
    <row r="1411" spans="1:55" x14ac:dyDescent="0.25">
      <c r="A1411" t="s">
        <v>5866</v>
      </c>
      <c r="B1411" s="1">
        <v>43455</v>
      </c>
      <c r="C1411" t="s">
        <v>60</v>
      </c>
      <c r="D1411" s="2">
        <v>43435.012303240743</v>
      </c>
      <c r="E1411" t="s">
        <v>85</v>
      </c>
      <c r="H1411" t="s">
        <v>5867</v>
      </c>
      <c r="J1411" t="s">
        <v>5868</v>
      </c>
      <c r="L1411" t="s">
        <v>5869</v>
      </c>
      <c r="M1411" t="s">
        <v>90</v>
      </c>
      <c r="N1411">
        <v>75088</v>
      </c>
      <c r="O1411" t="s">
        <v>68</v>
      </c>
      <c r="Q1411" t="s">
        <v>5870</v>
      </c>
      <c r="S1411" t="s">
        <v>71</v>
      </c>
      <c r="T1411" t="s">
        <v>1063</v>
      </c>
      <c r="U1411" t="s">
        <v>1064</v>
      </c>
      <c r="V1411" t="s">
        <v>1065</v>
      </c>
      <c r="W1411" t="s">
        <v>90</v>
      </c>
      <c r="X1411" t="s">
        <v>5871</v>
      </c>
      <c r="Y1411" t="str">
        <f>"47-3014"</f>
        <v>47-3014</v>
      </c>
      <c r="Z1411" t="s">
        <v>4503</v>
      </c>
      <c r="AA1411">
        <v>238990</v>
      </c>
      <c r="AB1411">
        <v>14</v>
      </c>
      <c r="AD1411" t="s">
        <v>77</v>
      </c>
      <c r="AE1411" t="s">
        <v>96</v>
      </c>
      <c r="AF1411">
        <v>40</v>
      </c>
      <c r="AG1411" s="3">
        <v>0.33333333333333331</v>
      </c>
      <c r="AH1411" s="3">
        <v>0.70833333333333337</v>
      </c>
      <c r="AI1411" s="4">
        <v>14.22</v>
      </c>
      <c r="AJ1411">
        <v>21.33</v>
      </c>
      <c r="AL1411" t="s">
        <v>79</v>
      </c>
      <c r="AM1411" t="s">
        <v>80</v>
      </c>
      <c r="AO1411" t="s">
        <v>81</v>
      </c>
      <c r="AR1411" t="s">
        <v>80</v>
      </c>
      <c r="AT1411" t="s">
        <v>80</v>
      </c>
      <c r="AW1411" t="s">
        <v>80</v>
      </c>
      <c r="AY1411" t="s">
        <v>5869</v>
      </c>
      <c r="AZ1411" t="s">
        <v>3616</v>
      </c>
      <c r="BA1411" t="s">
        <v>90</v>
      </c>
      <c r="BB1411">
        <v>75088</v>
      </c>
      <c r="BC1411" t="s">
        <v>77</v>
      </c>
    </row>
    <row r="1412" spans="1:55" x14ac:dyDescent="0.25">
      <c r="A1412" t="s">
        <v>8356</v>
      </c>
      <c r="B1412" s="1">
        <v>43452</v>
      </c>
      <c r="C1412" t="s">
        <v>60</v>
      </c>
      <c r="D1412" s="2">
        <v>43435.00203703704</v>
      </c>
      <c r="E1412" t="s">
        <v>85</v>
      </c>
      <c r="H1412" t="s">
        <v>8357</v>
      </c>
      <c r="J1412" t="s">
        <v>8358</v>
      </c>
      <c r="L1412" t="s">
        <v>8359</v>
      </c>
      <c r="M1412" t="s">
        <v>332</v>
      </c>
      <c r="N1412">
        <v>40330</v>
      </c>
      <c r="O1412" t="s">
        <v>68</v>
      </c>
      <c r="Q1412" t="s">
        <v>8360</v>
      </c>
      <c r="S1412" t="s">
        <v>71</v>
      </c>
      <c r="T1412" t="s">
        <v>1429</v>
      </c>
      <c r="U1412" t="s">
        <v>1430</v>
      </c>
      <c r="V1412" t="s">
        <v>1431</v>
      </c>
      <c r="W1412" t="s">
        <v>303</v>
      </c>
      <c r="X1412" t="s">
        <v>1432</v>
      </c>
      <c r="Y1412" t="str">
        <f>"37-3011"</f>
        <v>37-3011</v>
      </c>
      <c r="Z1412" t="s">
        <v>454</v>
      </c>
      <c r="AA1412">
        <v>54132</v>
      </c>
      <c r="AB1412">
        <v>21</v>
      </c>
      <c r="AD1412" t="s">
        <v>77</v>
      </c>
      <c r="AE1412" t="s">
        <v>96</v>
      </c>
      <c r="AF1412">
        <v>35</v>
      </c>
      <c r="AG1412" s="3">
        <v>0.29166666666666669</v>
      </c>
      <c r="AH1412" s="3">
        <v>0.625</v>
      </c>
      <c r="AI1412" s="4">
        <v>12.1</v>
      </c>
      <c r="AJ1412">
        <v>18.149999999999999</v>
      </c>
      <c r="AL1412" t="s">
        <v>79</v>
      </c>
      <c r="AM1412" t="s">
        <v>80</v>
      </c>
      <c r="AO1412" t="s">
        <v>81</v>
      </c>
      <c r="AR1412" t="s">
        <v>80</v>
      </c>
      <c r="AT1412" t="s">
        <v>80</v>
      </c>
      <c r="AW1412" t="s">
        <v>80</v>
      </c>
      <c r="AY1412" t="s">
        <v>8359</v>
      </c>
      <c r="AZ1412" t="s">
        <v>3156</v>
      </c>
      <c r="BA1412" t="s">
        <v>332</v>
      </c>
      <c r="BB1412">
        <v>40330</v>
      </c>
      <c r="BC1412" t="s">
        <v>77</v>
      </c>
    </row>
    <row r="1413" spans="1:55" x14ac:dyDescent="0.25">
      <c r="A1413" t="s">
        <v>6468</v>
      </c>
      <c r="B1413" s="1">
        <v>43433</v>
      </c>
      <c r="C1413" t="s">
        <v>60</v>
      </c>
      <c r="D1413" s="2">
        <v>43431.50372685185</v>
      </c>
      <c r="E1413" t="s">
        <v>350</v>
      </c>
      <c r="H1413" t="s">
        <v>6469</v>
      </c>
      <c r="I1413" t="s">
        <v>6470</v>
      </c>
      <c r="J1413" t="s">
        <v>6471</v>
      </c>
      <c r="K1413" t="s">
        <v>69</v>
      </c>
      <c r="L1413" t="s">
        <v>6472</v>
      </c>
      <c r="M1413" t="s">
        <v>261</v>
      </c>
      <c r="N1413">
        <v>85255</v>
      </c>
      <c r="O1413" t="s">
        <v>68</v>
      </c>
      <c r="Q1413" t="s">
        <v>6473</v>
      </c>
      <c r="S1413" t="s">
        <v>80</v>
      </c>
      <c r="U1413" t="s">
        <v>108</v>
      </c>
      <c r="X1413" t="s">
        <v>6474</v>
      </c>
      <c r="Y1413" t="str">
        <f>"43-4171"</f>
        <v>43-4171</v>
      </c>
      <c r="Z1413" t="s">
        <v>6475</v>
      </c>
      <c r="AB1413">
        <v>1</v>
      </c>
      <c r="AD1413" t="s">
        <v>77</v>
      </c>
      <c r="AE1413" t="s">
        <v>96</v>
      </c>
      <c r="AF1413">
        <v>40</v>
      </c>
      <c r="AG1413" s="3">
        <v>0</v>
      </c>
      <c r="AH1413" s="3">
        <v>0.5</v>
      </c>
      <c r="AI1413" s="5">
        <v>12</v>
      </c>
      <c r="AM1413" t="s">
        <v>80</v>
      </c>
      <c r="AO1413" t="s">
        <v>690</v>
      </c>
      <c r="AQ1413" t="s">
        <v>6476</v>
      </c>
      <c r="AR1413" t="s">
        <v>80</v>
      </c>
      <c r="AT1413" t="s">
        <v>80</v>
      </c>
      <c r="AW1413" t="s">
        <v>71</v>
      </c>
      <c r="AY1413" t="s">
        <v>6472</v>
      </c>
      <c r="AZ1413" t="s">
        <v>5300</v>
      </c>
      <c r="BA1413" t="s">
        <v>261</v>
      </c>
      <c r="BB1413">
        <v>85255</v>
      </c>
      <c r="BC1413" t="s">
        <v>83</v>
      </c>
    </row>
    <row r="1414" spans="1:55" x14ac:dyDescent="0.25">
      <c r="A1414" t="s">
        <v>6590</v>
      </c>
      <c r="B1414" s="1">
        <v>43444</v>
      </c>
      <c r="C1414" t="s">
        <v>60</v>
      </c>
      <c r="D1414" s="2">
        <v>43435.022337962961</v>
      </c>
      <c r="E1414" t="s">
        <v>85</v>
      </c>
      <c r="H1414" t="s">
        <v>6591</v>
      </c>
      <c r="I1414" t="s">
        <v>6592</v>
      </c>
      <c r="J1414" t="s">
        <v>6593</v>
      </c>
      <c r="L1414" t="s">
        <v>1372</v>
      </c>
      <c r="M1414" t="s">
        <v>90</v>
      </c>
      <c r="N1414">
        <v>77834</v>
      </c>
      <c r="O1414" t="s">
        <v>68</v>
      </c>
      <c r="Q1414" t="s">
        <v>6594</v>
      </c>
      <c r="S1414" t="s">
        <v>71</v>
      </c>
      <c r="T1414" t="s">
        <v>1063</v>
      </c>
      <c r="U1414" t="s">
        <v>1064</v>
      </c>
      <c r="V1414" t="s">
        <v>1065</v>
      </c>
      <c r="W1414" t="s">
        <v>90</v>
      </c>
      <c r="X1414" t="s">
        <v>754</v>
      </c>
      <c r="Y1414" t="str">
        <f>"37-3011"</f>
        <v>37-3011</v>
      </c>
      <c r="Z1414" t="s">
        <v>454</v>
      </c>
      <c r="AA1414">
        <v>561730</v>
      </c>
      <c r="AB1414">
        <v>5</v>
      </c>
      <c r="AD1414" t="s">
        <v>77</v>
      </c>
      <c r="AE1414" t="s">
        <v>96</v>
      </c>
      <c r="AF1414">
        <v>40</v>
      </c>
      <c r="AG1414" s="3">
        <v>0.3125</v>
      </c>
      <c r="AH1414" s="3">
        <v>0.6875</v>
      </c>
      <c r="AI1414" s="4">
        <v>13.44</v>
      </c>
      <c r="AJ1414">
        <v>20.16</v>
      </c>
      <c r="AL1414" t="s">
        <v>79</v>
      </c>
      <c r="AM1414" t="s">
        <v>80</v>
      </c>
      <c r="AO1414" t="s">
        <v>81</v>
      </c>
      <c r="AR1414" t="s">
        <v>80</v>
      </c>
      <c r="AT1414" t="s">
        <v>80</v>
      </c>
      <c r="AW1414" t="s">
        <v>80</v>
      </c>
      <c r="AY1414" t="s">
        <v>1372</v>
      </c>
      <c r="AZ1414" t="s">
        <v>595</v>
      </c>
      <c r="BA1414" t="s">
        <v>90</v>
      </c>
      <c r="BB1414">
        <v>77834</v>
      </c>
      <c r="BC1414" t="s">
        <v>77</v>
      </c>
    </row>
    <row r="1415" spans="1:55" x14ac:dyDescent="0.25">
      <c r="A1415" t="s">
        <v>3790</v>
      </c>
      <c r="B1415" s="1">
        <v>43465</v>
      </c>
      <c r="C1415" t="s">
        <v>60</v>
      </c>
      <c r="D1415" s="2">
        <v>43448.633553240739</v>
      </c>
      <c r="E1415" t="s">
        <v>85</v>
      </c>
      <c r="H1415" t="s">
        <v>3791</v>
      </c>
      <c r="I1415" t="s">
        <v>69</v>
      </c>
      <c r="J1415" t="s">
        <v>3792</v>
      </c>
      <c r="K1415" t="s">
        <v>69</v>
      </c>
      <c r="L1415" t="s">
        <v>3793</v>
      </c>
      <c r="M1415" t="s">
        <v>90</v>
      </c>
      <c r="N1415">
        <v>77904</v>
      </c>
      <c r="O1415" t="s">
        <v>68</v>
      </c>
      <c r="Q1415" t="s">
        <v>3794</v>
      </c>
      <c r="S1415" t="s">
        <v>71</v>
      </c>
      <c r="T1415" t="s">
        <v>1522</v>
      </c>
      <c r="U1415" t="s">
        <v>1523</v>
      </c>
      <c r="V1415" t="s">
        <v>1524</v>
      </c>
      <c r="W1415" t="s">
        <v>753</v>
      </c>
      <c r="X1415" t="s">
        <v>830</v>
      </c>
      <c r="Y1415" t="str">
        <f>"37-3011"</f>
        <v>37-3011</v>
      </c>
      <c r="Z1415" t="s">
        <v>454</v>
      </c>
      <c r="AA1415">
        <v>561730</v>
      </c>
      <c r="AB1415">
        <v>10</v>
      </c>
      <c r="AD1415" t="s">
        <v>77</v>
      </c>
      <c r="AE1415" t="s">
        <v>96</v>
      </c>
      <c r="AF1415">
        <v>35</v>
      </c>
      <c r="AG1415" s="3">
        <v>0.35416666666666669</v>
      </c>
      <c r="AH1415" s="3">
        <v>0.72916666666666663</v>
      </c>
      <c r="AI1415" s="4">
        <v>12.99</v>
      </c>
      <c r="AJ1415">
        <v>19.489999999999998</v>
      </c>
      <c r="AK1415">
        <v>19.489999999999998</v>
      </c>
      <c r="AL1415" t="s">
        <v>79</v>
      </c>
      <c r="AM1415" t="s">
        <v>80</v>
      </c>
      <c r="AO1415" t="s">
        <v>81</v>
      </c>
      <c r="AR1415" t="s">
        <v>80</v>
      </c>
      <c r="AT1415" t="s">
        <v>80</v>
      </c>
      <c r="AW1415" t="s">
        <v>80</v>
      </c>
      <c r="AY1415" t="s">
        <v>3793</v>
      </c>
      <c r="AZ1415" t="s">
        <v>3793</v>
      </c>
      <c r="BA1415" t="s">
        <v>90</v>
      </c>
      <c r="BB1415">
        <v>77904</v>
      </c>
      <c r="BC1415" t="s">
        <v>77</v>
      </c>
    </row>
    <row r="1416" spans="1:55" x14ac:dyDescent="0.25">
      <c r="A1416" t="s">
        <v>6560</v>
      </c>
      <c r="B1416" s="1">
        <v>43465</v>
      </c>
      <c r="C1416" t="s">
        <v>60</v>
      </c>
      <c r="D1416" s="2">
        <v>43435.003206018519</v>
      </c>
      <c r="E1416" t="s">
        <v>85</v>
      </c>
      <c r="H1416" t="s">
        <v>6561</v>
      </c>
      <c r="J1416" t="s">
        <v>6562</v>
      </c>
      <c r="L1416" t="s">
        <v>1308</v>
      </c>
      <c r="M1416" t="s">
        <v>332</v>
      </c>
      <c r="N1416">
        <v>40033</v>
      </c>
      <c r="O1416" t="s">
        <v>68</v>
      </c>
      <c r="Q1416" t="s">
        <v>6563</v>
      </c>
      <c r="S1416" t="s">
        <v>71</v>
      </c>
      <c r="T1416" t="s">
        <v>1624</v>
      </c>
      <c r="U1416" t="s">
        <v>1430</v>
      </c>
      <c r="V1416" t="s">
        <v>1431</v>
      </c>
      <c r="W1416" t="s">
        <v>303</v>
      </c>
      <c r="X1416" t="s">
        <v>6564</v>
      </c>
      <c r="Y1416" t="str">
        <f>"47-2181"</f>
        <v>47-2181</v>
      </c>
      <c r="Z1416" t="s">
        <v>2729</v>
      </c>
      <c r="AA1416">
        <v>23816</v>
      </c>
      <c r="AB1416">
        <v>8</v>
      </c>
      <c r="AD1416" t="s">
        <v>77</v>
      </c>
      <c r="AE1416" t="s">
        <v>78</v>
      </c>
      <c r="AF1416">
        <v>40</v>
      </c>
      <c r="AG1416" s="3">
        <v>0.27083333333333331</v>
      </c>
      <c r="AH1416" s="3">
        <v>0.66666666666666663</v>
      </c>
      <c r="AI1416" s="4">
        <v>16.82</v>
      </c>
      <c r="AL1416" t="s">
        <v>79</v>
      </c>
      <c r="AM1416" t="s">
        <v>80</v>
      </c>
      <c r="AO1416" t="s">
        <v>81</v>
      </c>
      <c r="AR1416" t="s">
        <v>80</v>
      </c>
      <c r="AT1416" t="s">
        <v>80</v>
      </c>
      <c r="AW1416" t="s">
        <v>71</v>
      </c>
      <c r="AX1416">
        <v>6</v>
      </c>
      <c r="AY1416" t="s">
        <v>1308</v>
      </c>
      <c r="AZ1416" t="s">
        <v>565</v>
      </c>
      <c r="BA1416" t="s">
        <v>332</v>
      </c>
      <c r="BB1416">
        <v>40033</v>
      </c>
      <c r="BC1416" t="s">
        <v>77</v>
      </c>
    </row>
    <row r="1417" spans="1:55" x14ac:dyDescent="0.25">
      <c r="A1417" t="s">
        <v>4852</v>
      </c>
      <c r="B1417" s="1">
        <v>43453</v>
      </c>
      <c r="C1417" t="s">
        <v>60</v>
      </c>
      <c r="D1417" s="2">
        <v>43435.012789351851</v>
      </c>
      <c r="E1417" t="s">
        <v>85</v>
      </c>
      <c r="H1417" t="s">
        <v>4853</v>
      </c>
      <c r="J1417" t="s">
        <v>4854</v>
      </c>
      <c r="L1417" t="s">
        <v>216</v>
      </c>
      <c r="M1417" t="s">
        <v>90</v>
      </c>
      <c r="N1417">
        <v>75223</v>
      </c>
      <c r="O1417" t="s">
        <v>68</v>
      </c>
      <c r="Q1417" t="s">
        <v>4855</v>
      </c>
      <c r="S1417" t="s">
        <v>71</v>
      </c>
      <c r="T1417" t="s">
        <v>1063</v>
      </c>
      <c r="U1417" t="s">
        <v>1064</v>
      </c>
      <c r="V1417" t="s">
        <v>1065</v>
      </c>
      <c r="W1417" t="s">
        <v>90</v>
      </c>
      <c r="X1417" t="s">
        <v>4856</v>
      </c>
      <c r="Y1417" t="str">
        <f>"41-9091"</f>
        <v>41-9091</v>
      </c>
      <c r="Z1417" t="s">
        <v>2288</v>
      </c>
      <c r="AA1417">
        <v>42442</v>
      </c>
      <c r="AB1417">
        <v>30</v>
      </c>
      <c r="AD1417" t="s">
        <v>77</v>
      </c>
      <c r="AE1417" t="s">
        <v>78</v>
      </c>
      <c r="AF1417">
        <v>40</v>
      </c>
      <c r="AG1417" s="3">
        <v>0.375</v>
      </c>
      <c r="AH1417" s="3">
        <v>0.75</v>
      </c>
      <c r="AI1417" s="4">
        <v>13.09</v>
      </c>
      <c r="AJ1417">
        <v>19.64</v>
      </c>
      <c r="AL1417" t="s">
        <v>79</v>
      </c>
      <c r="AM1417" t="s">
        <v>80</v>
      </c>
      <c r="AO1417" t="s">
        <v>81</v>
      </c>
      <c r="AR1417" t="s">
        <v>80</v>
      </c>
      <c r="AT1417" t="s">
        <v>80</v>
      </c>
      <c r="AW1417" t="s">
        <v>80</v>
      </c>
      <c r="AY1417" t="s">
        <v>216</v>
      </c>
      <c r="AZ1417" t="s">
        <v>216</v>
      </c>
      <c r="BA1417" t="s">
        <v>90</v>
      </c>
      <c r="BB1417">
        <v>75223</v>
      </c>
      <c r="BC1417" t="s">
        <v>77</v>
      </c>
    </row>
    <row r="1418" spans="1:55" x14ac:dyDescent="0.25">
      <c r="A1418" t="s">
        <v>5552</v>
      </c>
      <c r="B1418" s="1">
        <v>43446</v>
      </c>
      <c r="C1418" t="s">
        <v>60</v>
      </c>
      <c r="D1418" s="2">
        <v>43435.013136574074</v>
      </c>
      <c r="E1418" t="s">
        <v>85</v>
      </c>
      <c r="H1418" t="s">
        <v>5553</v>
      </c>
      <c r="J1418" t="s">
        <v>5554</v>
      </c>
      <c r="L1418" t="s">
        <v>1899</v>
      </c>
      <c r="M1418" t="s">
        <v>99</v>
      </c>
      <c r="N1418">
        <v>70815</v>
      </c>
      <c r="O1418" t="s">
        <v>68</v>
      </c>
      <c r="Q1418" t="s">
        <v>5555</v>
      </c>
      <c r="S1418" t="s">
        <v>71</v>
      </c>
      <c r="T1418" t="s">
        <v>1063</v>
      </c>
      <c r="U1418" t="s">
        <v>1064</v>
      </c>
      <c r="V1418" t="s">
        <v>1065</v>
      </c>
      <c r="W1418" t="s">
        <v>90</v>
      </c>
      <c r="X1418" t="s">
        <v>5556</v>
      </c>
      <c r="Y1418" t="str">
        <f>"37-3011"</f>
        <v>37-3011</v>
      </c>
      <c r="Z1418" t="s">
        <v>454</v>
      </c>
      <c r="AA1418">
        <v>561730</v>
      </c>
      <c r="AB1418">
        <v>12</v>
      </c>
      <c r="AD1418" t="s">
        <v>77</v>
      </c>
      <c r="AE1418" t="s">
        <v>96</v>
      </c>
      <c r="AF1418">
        <v>40</v>
      </c>
      <c r="AG1418" s="3">
        <v>0.29166666666666669</v>
      </c>
      <c r="AH1418" s="3">
        <v>0.75</v>
      </c>
      <c r="AI1418" s="4">
        <v>13.42</v>
      </c>
      <c r="AJ1418">
        <v>20.13</v>
      </c>
      <c r="AL1418" t="s">
        <v>79</v>
      </c>
      <c r="AM1418" t="s">
        <v>80</v>
      </c>
      <c r="AO1418" t="s">
        <v>81</v>
      </c>
      <c r="AR1418" t="s">
        <v>80</v>
      </c>
      <c r="AT1418" t="s">
        <v>80</v>
      </c>
      <c r="AW1418" t="s">
        <v>80</v>
      </c>
      <c r="AY1418" t="s">
        <v>1899</v>
      </c>
      <c r="AZ1418" t="s">
        <v>98</v>
      </c>
      <c r="BA1418" t="s">
        <v>99</v>
      </c>
      <c r="BB1418">
        <v>70815</v>
      </c>
      <c r="BC1418" t="s">
        <v>77</v>
      </c>
    </row>
    <row r="1419" spans="1:55" x14ac:dyDescent="0.25">
      <c r="A1419" t="s">
        <v>4567</v>
      </c>
      <c r="B1419" s="1">
        <v>43444</v>
      </c>
      <c r="C1419" t="s">
        <v>60</v>
      </c>
      <c r="D1419" s="2">
        <v>43435.022731481484</v>
      </c>
      <c r="E1419" t="s">
        <v>85</v>
      </c>
      <c r="H1419" t="s">
        <v>4568</v>
      </c>
      <c r="I1419" t="s">
        <v>4569</v>
      </c>
      <c r="J1419" t="s">
        <v>4570</v>
      </c>
      <c r="L1419" t="s">
        <v>2435</v>
      </c>
      <c r="M1419" t="s">
        <v>90</v>
      </c>
      <c r="N1419">
        <v>76009</v>
      </c>
      <c r="O1419" t="s">
        <v>68</v>
      </c>
      <c r="Q1419" t="s">
        <v>4571</v>
      </c>
      <c r="S1419" t="s">
        <v>71</v>
      </c>
      <c r="T1419" t="s">
        <v>1063</v>
      </c>
      <c r="U1419" t="s">
        <v>1064</v>
      </c>
      <c r="V1419" t="s">
        <v>1065</v>
      </c>
      <c r="W1419" t="s">
        <v>90</v>
      </c>
      <c r="X1419" t="s">
        <v>754</v>
      </c>
      <c r="Y1419" t="str">
        <f>"37-3011"</f>
        <v>37-3011</v>
      </c>
      <c r="Z1419" t="s">
        <v>454</v>
      </c>
      <c r="AA1419">
        <v>561730</v>
      </c>
      <c r="AB1419">
        <v>10</v>
      </c>
      <c r="AD1419" t="s">
        <v>77</v>
      </c>
      <c r="AE1419" t="s">
        <v>96</v>
      </c>
      <c r="AF1419">
        <v>35</v>
      </c>
      <c r="AG1419" s="3">
        <v>0.33333333333333331</v>
      </c>
      <c r="AH1419" s="3">
        <v>0.70833333333333337</v>
      </c>
      <c r="AI1419" s="4">
        <v>12.43</v>
      </c>
      <c r="AJ1419">
        <v>18.649999999999999</v>
      </c>
      <c r="AL1419" t="s">
        <v>79</v>
      </c>
      <c r="AM1419" t="s">
        <v>80</v>
      </c>
      <c r="AO1419" t="s">
        <v>81</v>
      </c>
      <c r="AR1419" t="s">
        <v>80</v>
      </c>
      <c r="AT1419" t="s">
        <v>80</v>
      </c>
      <c r="AW1419" t="s">
        <v>80</v>
      </c>
      <c r="AY1419" t="s">
        <v>2435</v>
      </c>
      <c r="AZ1419" t="s">
        <v>2391</v>
      </c>
      <c r="BA1419" t="s">
        <v>90</v>
      </c>
      <c r="BB1419">
        <v>76009</v>
      </c>
      <c r="BC1419" t="s">
        <v>77</v>
      </c>
    </row>
    <row r="1420" spans="1:55" x14ac:dyDescent="0.25">
      <c r="A1420" t="s">
        <v>4548</v>
      </c>
      <c r="B1420" s="1">
        <v>43465</v>
      </c>
      <c r="C1420" t="s">
        <v>60</v>
      </c>
      <c r="D1420" s="2">
        <v>43435.532002314816</v>
      </c>
      <c r="E1420" t="s">
        <v>85</v>
      </c>
      <c r="H1420" t="s">
        <v>4549</v>
      </c>
      <c r="I1420" t="s">
        <v>4550</v>
      </c>
      <c r="J1420" t="s">
        <v>4551</v>
      </c>
      <c r="L1420" t="s">
        <v>4552</v>
      </c>
      <c r="M1420" t="s">
        <v>67</v>
      </c>
      <c r="N1420">
        <v>80517</v>
      </c>
      <c r="O1420" t="s">
        <v>68</v>
      </c>
      <c r="Q1420" t="s">
        <v>4553</v>
      </c>
      <c r="S1420" t="s">
        <v>80</v>
      </c>
      <c r="U1420" t="s">
        <v>108</v>
      </c>
      <c r="X1420" t="s">
        <v>558</v>
      </c>
      <c r="Y1420" t="str">
        <f>"37-2012"</f>
        <v>37-2012</v>
      </c>
      <c r="Z1420" t="s">
        <v>268</v>
      </c>
      <c r="AA1420">
        <v>721110</v>
      </c>
      <c r="AB1420">
        <v>15</v>
      </c>
      <c r="AD1420" t="s">
        <v>77</v>
      </c>
      <c r="AE1420" t="s">
        <v>96</v>
      </c>
      <c r="AF1420">
        <v>35</v>
      </c>
      <c r="AG1420" s="3">
        <v>0.35416666666666669</v>
      </c>
      <c r="AH1420" s="3">
        <v>0.64583333333333337</v>
      </c>
      <c r="AI1420" s="4">
        <v>11.12</v>
      </c>
      <c r="AL1420" t="s">
        <v>79</v>
      </c>
      <c r="AM1420" t="s">
        <v>80</v>
      </c>
      <c r="AO1420" t="s">
        <v>81</v>
      </c>
      <c r="AP1420" t="s">
        <v>69</v>
      </c>
      <c r="AQ1420" t="s">
        <v>69</v>
      </c>
      <c r="AR1420" t="s">
        <v>80</v>
      </c>
      <c r="AT1420" t="s">
        <v>80</v>
      </c>
      <c r="AW1420" t="s">
        <v>80</v>
      </c>
      <c r="AY1420" t="s">
        <v>4554</v>
      </c>
      <c r="AZ1420" t="s">
        <v>4555</v>
      </c>
      <c r="BA1420" t="s">
        <v>67</v>
      </c>
      <c r="BB1420">
        <v>80517</v>
      </c>
      <c r="BC1420" t="s">
        <v>83</v>
      </c>
    </row>
    <row r="1421" spans="1:55" x14ac:dyDescent="0.25">
      <c r="A1421" t="s">
        <v>8429</v>
      </c>
      <c r="B1421" s="1">
        <v>43460</v>
      </c>
      <c r="C1421" t="s">
        <v>60</v>
      </c>
      <c r="D1421" s="2">
        <v>43435.543171296296</v>
      </c>
      <c r="E1421" t="s">
        <v>61</v>
      </c>
      <c r="F1421" s="1">
        <v>43525</v>
      </c>
      <c r="G1421" s="1">
        <v>43830</v>
      </c>
      <c r="H1421" t="s">
        <v>8430</v>
      </c>
      <c r="I1421" t="s">
        <v>69</v>
      </c>
      <c r="J1421" t="s">
        <v>8431</v>
      </c>
      <c r="K1421" t="s">
        <v>8432</v>
      </c>
      <c r="L1421" t="s">
        <v>8433</v>
      </c>
      <c r="M1421" t="s">
        <v>119</v>
      </c>
      <c r="N1421" t="s">
        <v>8434</v>
      </c>
      <c r="O1421" t="s">
        <v>68</v>
      </c>
      <c r="P1421" t="s">
        <v>69</v>
      </c>
      <c r="Q1421" t="s">
        <v>8435</v>
      </c>
      <c r="S1421" t="s">
        <v>71</v>
      </c>
      <c r="T1421" t="s">
        <v>207</v>
      </c>
      <c r="U1421" t="s">
        <v>208</v>
      </c>
      <c r="V1421" t="s">
        <v>209</v>
      </c>
      <c r="W1421" t="s">
        <v>90</v>
      </c>
      <c r="X1421" t="s">
        <v>166</v>
      </c>
      <c r="Y1421" t="str">
        <f>"39-3091"</f>
        <v>39-3091</v>
      </c>
      <c r="Z1421" t="s">
        <v>166</v>
      </c>
      <c r="AA1421">
        <v>711190</v>
      </c>
      <c r="AB1421">
        <v>20</v>
      </c>
      <c r="AC1421">
        <v>20</v>
      </c>
      <c r="AD1421" t="s">
        <v>77</v>
      </c>
      <c r="AE1421" t="s">
        <v>78</v>
      </c>
      <c r="AF1421">
        <v>40</v>
      </c>
      <c r="AG1421" s="3">
        <v>0.54166666666666663</v>
      </c>
      <c r="AH1421" s="3">
        <v>0.91666666666666663</v>
      </c>
      <c r="AI1421" s="4">
        <v>8.7799999999999994</v>
      </c>
      <c r="AJ1421">
        <v>0</v>
      </c>
      <c r="AK1421">
        <v>0</v>
      </c>
      <c r="AL1421" t="s">
        <v>79</v>
      </c>
      <c r="AM1421" t="s">
        <v>80</v>
      </c>
      <c r="AO1421" t="s">
        <v>81</v>
      </c>
      <c r="AR1421" t="s">
        <v>80</v>
      </c>
      <c r="AT1421" t="s">
        <v>80</v>
      </c>
      <c r="AW1421" t="s">
        <v>80</v>
      </c>
      <c r="AY1421" t="s">
        <v>2757</v>
      </c>
      <c r="AZ1421" t="s">
        <v>8372</v>
      </c>
      <c r="BA1421" t="s">
        <v>119</v>
      </c>
      <c r="BB1421">
        <v>33165</v>
      </c>
      <c r="BC1421" t="s">
        <v>77</v>
      </c>
    </row>
    <row r="1422" spans="1:55" x14ac:dyDescent="0.25">
      <c r="A1422" t="s">
        <v>2765</v>
      </c>
      <c r="B1422" s="1">
        <v>43465</v>
      </c>
      <c r="C1422" t="s">
        <v>60</v>
      </c>
      <c r="D1422" s="2">
        <v>43433.340150462966</v>
      </c>
      <c r="E1422" t="s">
        <v>61</v>
      </c>
      <c r="F1422" s="1">
        <v>43521</v>
      </c>
      <c r="G1422" s="1">
        <v>43801</v>
      </c>
      <c r="H1422" t="s">
        <v>2766</v>
      </c>
      <c r="I1422" t="s">
        <v>69</v>
      </c>
      <c r="J1422" t="s">
        <v>2767</v>
      </c>
      <c r="K1422" t="s">
        <v>69</v>
      </c>
      <c r="L1422" t="s">
        <v>2768</v>
      </c>
      <c r="M1422" t="s">
        <v>119</v>
      </c>
      <c r="N1422">
        <v>34475</v>
      </c>
      <c r="O1422" t="s">
        <v>68</v>
      </c>
      <c r="P1422" t="s">
        <v>69</v>
      </c>
      <c r="Q1422" t="s">
        <v>2769</v>
      </c>
      <c r="S1422" t="s">
        <v>71</v>
      </c>
      <c r="T1422" t="s">
        <v>207</v>
      </c>
      <c r="U1422" t="s">
        <v>208</v>
      </c>
      <c r="V1422" t="s">
        <v>209</v>
      </c>
      <c r="W1422" t="s">
        <v>90</v>
      </c>
      <c r="X1422" t="s">
        <v>210</v>
      </c>
      <c r="Y1422" t="str">
        <f>"39-3091"</f>
        <v>39-3091</v>
      </c>
      <c r="Z1422" t="s">
        <v>166</v>
      </c>
      <c r="AA1422">
        <v>713990</v>
      </c>
      <c r="AB1422">
        <v>6</v>
      </c>
      <c r="AC1422">
        <v>6</v>
      </c>
      <c r="AD1422" t="s">
        <v>77</v>
      </c>
      <c r="AE1422" t="s">
        <v>78</v>
      </c>
      <c r="AF1422">
        <v>40</v>
      </c>
      <c r="AG1422" s="3">
        <v>0.54166666666666663</v>
      </c>
      <c r="AH1422" s="3">
        <v>0.91666666666666663</v>
      </c>
      <c r="AI1422" s="4">
        <v>369.6</v>
      </c>
      <c r="AL1422" t="s">
        <v>79</v>
      </c>
      <c r="AM1422" t="s">
        <v>80</v>
      </c>
      <c r="AO1422" t="s">
        <v>81</v>
      </c>
      <c r="AR1422" t="s">
        <v>80</v>
      </c>
      <c r="AT1422" t="s">
        <v>80</v>
      </c>
      <c r="AW1422" t="s">
        <v>80</v>
      </c>
      <c r="AY1422" t="s">
        <v>2770</v>
      </c>
      <c r="AZ1422" t="s">
        <v>565</v>
      </c>
      <c r="BA1422" t="s">
        <v>119</v>
      </c>
      <c r="BB1422">
        <v>34475</v>
      </c>
      <c r="BC1422" t="s">
        <v>77</v>
      </c>
    </row>
    <row r="1423" spans="1:55" x14ac:dyDescent="0.25">
      <c r="A1423" t="s">
        <v>4605</v>
      </c>
      <c r="B1423" s="1">
        <v>43448</v>
      </c>
      <c r="C1423" t="s">
        <v>60</v>
      </c>
      <c r="D1423" s="2">
        <v>43435.27076388889</v>
      </c>
      <c r="E1423" t="s">
        <v>85</v>
      </c>
      <c r="H1423" t="s">
        <v>4606</v>
      </c>
      <c r="J1423" t="s">
        <v>4607</v>
      </c>
      <c r="K1423" t="s">
        <v>4608</v>
      </c>
      <c r="L1423" t="s">
        <v>4609</v>
      </c>
      <c r="M1423" t="s">
        <v>336</v>
      </c>
      <c r="N1423">
        <v>11954</v>
      </c>
      <c r="O1423" t="s">
        <v>68</v>
      </c>
      <c r="Q1423" t="s">
        <v>4610</v>
      </c>
      <c r="S1423" t="s">
        <v>71</v>
      </c>
      <c r="T1423" t="s">
        <v>4543</v>
      </c>
      <c r="U1423" t="s">
        <v>4544</v>
      </c>
      <c r="V1423" t="s">
        <v>4545</v>
      </c>
      <c r="W1423" t="s">
        <v>119</v>
      </c>
      <c r="X1423" t="s">
        <v>4611</v>
      </c>
      <c r="Y1423" t="str">
        <f>"37-3011"</f>
        <v>37-3011</v>
      </c>
      <c r="Z1423" t="s">
        <v>454</v>
      </c>
      <c r="AA1423">
        <v>561730</v>
      </c>
      <c r="AB1423">
        <v>24</v>
      </c>
      <c r="AD1423" t="s">
        <v>77</v>
      </c>
      <c r="AE1423" t="s">
        <v>78</v>
      </c>
      <c r="AF1423">
        <v>40</v>
      </c>
      <c r="AG1423" s="3">
        <v>0.29166666666666669</v>
      </c>
      <c r="AH1423" s="3">
        <v>0.75</v>
      </c>
      <c r="AI1423" s="4">
        <v>16.34</v>
      </c>
      <c r="AJ1423">
        <v>24.51</v>
      </c>
      <c r="AL1423" t="s">
        <v>79</v>
      </c>
      <c r="AM1423" t="s">
        <v>80</v>
      </c>
      <c r="AO1423" t="s">
        <v>81</v>
      </c>
      <c r="AR1423" t="s">
        <v>80</v>
      </c>
      <c r="AT1423" t="s">
        <v>80</v>
      </c>
      <c r="AW1423" t="s">
        <v>71</v>
      </c>
      <c r="AX1423">
        <v>1</v>
      </c>
      <c r="AY1423" t="s">
        <v>4612</v>
      </c>
      <c r="AZ1423" t="s">
        <v>4547</v>
      </c>
      <c r="BA1423" t="s">
        <v>336</v>
      </c>
      <c r="BB1423">
        <v>11954</v>
      </c>
      <c r="BC1423" t="s">
        <v>77</v>
      </c>
    </row>
    <row r="1424" spans="1:55" x14ac:dyDescent="0.25">
      <c r="A1424" t="s">
        <v>2798</v>
      </c>
      <c r="B1424" s="1">
        <v>43462</v>
      </c>
      <c r="C1424" t="s">
        <v>60</v>
      </c>
      <c r="D1424" s="2">
        <v>43434.492592592593</v>
      </c>
      <c r="E1424" t="s">
        <v>115</v>
      </c>
      <c r="H1424" t="s">
        <v>659</v>
      </c>
      <c r="J1424" t="s">
        <v>660</v>
      </c>
      <c r="L1424" t="s">
        <v>661</v>
      </c>
      <c r="M1424" t="s">
        <v>90</v>
      </c>
      <c r="N1424">
        <v>76527</v>
      </c>
      <c r="O1424" t="s">
        <v>68</v>
      </c>
      <c r="Q1424" t="s">
        <v>662</v>
      </c>
      <c r="S1424" t="s">
        <v>71</v>
      </c>
      <c r="T1424" t="s">
        <v>663</v>
      </c>
      <c r="U1424" t="s">
        <v>664</v>
      </c>
      <c r="V1424" t="s">
        <v>665</v>
      </c>
      <c r="W1424" t="s">
        <v>90</v>
      </c>
      <c r="X1424" t="s">
        <v>666</v>
      </c>
      <c r="Y1424" t="str">
        <f>"53-7062"</f>
        <v>53-7062</v>
      </c>
      <c r="Z1424" t="s">
        <v>186</v>
      </c>
      <c r="AA1424">
        <v>212311</v>
      </c>
      <c r="AB1424">
        <v>50</v>
      </c>
      <c r="AD1424" t="s">
        <v>77</v>
      </c>
      <c r="AE1424" t="s">
        <v>96</v>
      </c>
      <c r="AF1424">
        <v>40</v>
      </c>
      <c r="AG1424" s="3">
        <v>0.33333333333333331</v>
      </c>
      <c r="AH1424" s="3">
        <v>0.70833333333333337</v>
      </c>
      <c r="AI1424" s="4">
        <v>13.87</v>
      </c>
      <c r="AJ1424">
        <v>20.81</v>
      </c>
      <c r="AL1424" t="s">
        <v>79</v>
      </c>
      <c r="AM1424" t="s">
        <v>80</v>
      </c>
      <c r="AO1424" t="s">
        <v>81</v>
      </c>
      <c r="AR1424" t="s">
        <v>80</v>
      </c>
      <c r="AT1424" t="s">
        <v>80</v>
      </c>
      <c r="AW1424" t="s">
        <v>71</v>
      </c>
      <c r="AX1424">
        <v>1</v>
      </c>
      <c r="AY1424" t="s">
        <v>668</v>
      </c>
      <c r="AZ1424" t="s">
        <v>669</v>
      </c>
      <c r="BA1424" t="s">
        <v>90</v>
      </c>
      <c r="BB1424">
        <v>79533</v>
      </c>
      <c r="BC1424" t="s">
        <v>77</v>
      </c>
    </row>
    <row r="1425" spans="1:59" x14ac:dyDescent="0.25">
      <c r="A1425" t="s">
        <v>5588</v>
      </c>
      <c r="B1425" s="1">
        <v>43445</v>
      </c>
      <c r="C1425" t="s">
        <v>60</v>
      </c>
      <c r="D1425" s="2">
        <v>43435.000740740739</v>
      </c>
      <c r="E1425" t="s">
        <v>85</v>
      </c>
      <c r="H1425" t="s">
        <v>5589</v>
      </c>
      <c r="I1425" t="s">
        <v>5590</v>
      </c>
      <c r="J1425" t="s">
        <v>5591</v>
      </c>
      <c r="L1425" t="s">
        <v>5592</v>
      </c>
      <c r="M1425" t="s">
        <v>879</v>
      </c>
      <c r="N1425">
        <v>63303</v>
      </c>
      <c r="O1425" t="s">
        <v>68</v>
      </c>
      <c r="Q1425" t="s">
        <v>5593</v>
      </c>
      <c r="S1425" t="s">
        <v>71</v>
      </c>
      <c r="T1425" t="s">
        <v>250</v>
      </c>
      <c r="U1425" t="s">
        <v>251</v>
      </c>
      <c r="V1425" t="s">
        <v>252</v>
      </c>
      <c r="W1425" t="s">
        <v>253</v>
      </c>
      <c r="X1425" t="s">
        <v>754</v>
      </c>
      <c r="Y1425" t="str">
        <f>"37-3011"</f>
        <v>37-3011</v>
      </c>
      <c r="Z1425" t="s">
        <v>454</v>
      </c>
      <c r="AA1425">
        <v>561730</v>
      </c>
      <c r="AB1425">
        <v>20</v>
      </c>
      <c r="AD1425" t="s">
        <v>77</v>
      </c>
      <c r="AE1425" t="s">
        <v>96</v>
      </c>
      <c r="AF1425">
        <v>40</v>
      </c>
      <c r="AG1425" s="3">
        <v>0.29166666666666669</v>
      </c>
      <c r="AH1425" s="3">
        <v>0.6875</v>
      </c>
      <c r="AI1425" s="4">
        <v>14.52</v>
      </c>
      <c r="AJ1425">
        <v>21.78</v>
      </c>
      <c r="AK1425">
        <v>24</v>
      </c>
      <c r="AL1425" t="s">
        <v>79</v>
      </c>
      <c r="AM1425" t="s">
        <v>80</v>
      </c>
      <c r="AO1425" t="s">
        <v>81</v>
      </c>
      <c r="AR1425" t="s">
        <v>80</v>
      </c>
      <c r="AT1425" t="s">
        <v>80</v>
      </c>
      <c r="AW1425" t="s">
        <v>71</v>
      </c>
      <c r="AX1425">
        <v>1</v>
      </c>
      <c r="AY1425" t="s">
        <v>2465</v>
      </c>
      <c r="AZ1425" t="s">
        <v>5594</v>
      </c>
      <c r="BA1425" t="s">
        <v>879</v>
      </c>
      <c r="BB1425">
        <v>63303</v>
      </c>
      <c r="BC1425" t="s">
        <v>77</v>
      </c>
    </row>
    <row r="1426" spans="1:59" x14ac:dyDescent="0.25">
      <c r="A1426" t="s">
        <v>1463</v>
      </c>
      <c r="B1426" s="1">
        <v>43465</v>
      </c>
      <c r="C1426" t="s">
        <v>60</v>
      </c>
      <c r="D1426" s="2">
        <v>43435.0234837963</v>
      </c>
      <c r="E1426" t="s">
        <v>130</v>
      </c>
      <c r="F1426" s="1">
        <v>43525</v>
      </c>
      <c r="G1426" s="1">
        <v>43799</v>
      </c>
      <c r="H1426" t="s">
        <v>1464</v>
      </c>
      <c r="J1426" t="s">
        <v>1465</v>
      </c>
      <c r="L1426" t="s">
        <v>319</v>
      </c>
      <c r="M1426" t="s">
        <v>248</v>
      </c>
      <c r="N1426">
        <v>97535</v>
      </c>
      <c r="O1426" t="s">
        <v>68</v>
      </c>
      <c r="Q1426" t="s">
        <v>1466</v>
      </c>
      <c r="S1426" t="s">
        <v>71</v>
      </c>
      <c r="T1426" t="s">
        <v>250</v>
      </c>
      <c r="U1426" t="s">
        <v>1467</v>
      </c>
      <c r="V1426" t="s">
        <v>252</v>
      </c>
      <c r="W1426" t="s">
        <v>253</v>
      </c>
      <c r="X1426" t="s">
        <v>254</v>
      </c>
      <c r="Y1426" t="str">
        <f>"45-4011"</f>
        <v>45-4011</v>
      </c>
      <c r="Z1426" t="s">
        <v>242</v>
      </c>
      <c r="AA1426">
        <v>115310</v>
      </c>
      <c r="AB1426">
        <v>50</v>
      </c>
      <c r="AC1426">
        <v>49</v>
      </c>
      <c r="AD1426" t="s">
        <v>77</v>
      </c>
      <c r="AE1426" t="s">
        <v>78</v>
      </c>
      <c r="AF1426">
        <v>40</v>
      </c>
      <c r="AG1426" s="3">
        <v>0.25</v>
      </c>
      <c r="AH1426" s="3">
        <v>0.60416666666666663</v>
      </c>
      <c r="AI1426" s="4">
        <v>11.96</v>
      </c>
      <c r="AJ1426">
        <v>17.940000000000001</v>
      </c>
      <c r="AK1426">
        <v>52.5</v>
      </c>
      <c r="AL1426" t="s">
        <v>79</v>
      </c>
      <c r="AM1426" t="s">
        <v>80</v>
      </c>
      <c r="AO1426" t="s">
        <v>81</v>
      </c>
      <c r="AR1426" t="s">
        <v>80</v>
      </c>
      <c r="AT1426" t="s">
        <v>80</v>
      </c>
      <c r="AW1426" t="s">
        <v>71</v>
      </c>
      <c r="AX1426">
        <v>3</v>
      </c>
      <c r="AY1426" t="s">
        <v>319</v>
      </c>
      <c r="AZ1426" t="s">
        <v>621</v>
      </c>
      <c r="BA1426" t="s">
        <v>248</v>
      </c>
      <c r="BB1426">
        <v>97535</v>
      </c>
      <c r="BC1426" t="s">
        <v>77</v>
      </c>
    </row>
    <row r="1427" spans="1:59" x14ac:dyDescent="0.25">
      <c r="A1427" t="s">
        <v>3596</v>
      </c>
      <c r="B1427" s="1">
        <v>43461</v>
      </c>
      <c r="C1427" t="s">
        <v>60</v>
      </c>
      <c r="D1427" s="2">
        <v>43434.692141203705</v>
      </c>
      <c r="E1427" t="s">
        <v>85</v>
      </c>
      <c r="H1427" t="s">
        <v>3597</v>
      </c>
      <c r="I1427" t="s">
        <v>3598</v>
      </c>
      <c r="J1427" t="s">
        <v>3599</v>
      </c>
      <c r="K1427" t="s">
        <v>69</v>
      </c>
      <c r="L1427" t="s">
        <v>3600</v>
      </c>
      <c r="M1427" t="s">
        <v>336</v>
      </c>
      <c r="N1427">
        <v>11378</v>
      </c>
      <c r="O1427" t="s">
        <v>68</v>
      </c>
      <c r="P1427" t="s">
        <v>69</v>
      </c>
      <c r="Q1427" t="s">
        <v>3601</v>
      </c>
      <c r="S1427" t="s">
        <v>71</v>
      </c>
      <c r="T1427" t="s">
        <v>3602</v>
      </c>
      <c r="U1427" t="s">
        <v>3603</v>
      </c>
      <c r="V1427" t="s">
        <v>336</v>
      </c>
      <c r="W1427" t="s">
        <v>336</v>
      </c>
      <c r="X1427" t="s">
        <v>2675</v>
      </c>
      <c r="Y1427" t="str">
        <f>"53-3032"</f>
        <v>53-3032</v>
      </c>
      <c r="Z1427" t="s">
        <v>357</v>
      </c>
      <c r="AA1427">
        <v>484121</v>
      </c>
      <c r="AB1427">
        <v>10</v>
      </c>
      <c r="AD1427" t="s">
        <v>77</v>
      </c>
      <c r="AE1427" t="s">
        <v>96</v>
      </c>
      <c r="AF1427">
        <v>40</v>
      </c>
      <c r="AI1427" s="4">
        <v>24.54</v>
      </c>
      <c r="AM1427" t="s">
        <v>80</v>
      </c>
      <c r="AO1427" t="s">
        <v>173</v>
      </c>
      <c r="AR1427" t="s">
        <v>80</v>
      </c>
      <c r="AT1427" t="s">
        <v>80</v>
      </c>
      <c r="AW1427" t="s">
        <v>71</v>
      </c>
      <c r="AX1427">
        <v>24</v>
      </c>
      <c r="AY1427" t="s">
        <v>3600</v>
      </c>
      <c r="AZ1427" t="s">
        <v>3604</v>
      </c>
      <c r="BA1427" t="s">
        <v>336</v>
      </c>
      <c r="BB1427">
        <v>11378</v>
      </c>
      <c r="BC1427" t="s">
        <v>77</v>
      </c>
      <c r="BD1427" t="s">
        <v>3605</v>
      </c>
      <c r="BE1427">
        <v>25553033</v>
      </c>
      <c r="BF1427" s="1">
        <v>43399</v>
      </c>
      <c r="BG1427" s="1">
        <v>43429</v>
      </c>
    </row>
    <row r="1428" spans="1:59" x14ac:dyDescent="0.25">
      <c r="A1428" t="s">
        <v>3820</v>
      </c>
      <c r="B1428" s="1">
        <v>43461</v>
      </c>
      <c r="C1428" t="s">
        <v>60</v>
      </c>
      <c r="D1428" s="2">
        <v>43434.481979166667</v>
      </c>
      <c r="E1428" t="s">
        <v>61</v>
      </c>
      <c r="F1428" s="1">
        <v>43511</v>
      </c>
      <c r="G1428" s="1">
        <v>43784</v>
      </c>
      <c r="H1428" t="s">
        <v>3821</v>
      </c>
      <c r="J1428" t="s">
        <v>3822</v>
      </c>
      <c r="L1428" t="s">
        <v>3017</v>
      </c>
      <c r="M1428" t="s">
        <v>303</v>
      </c>
      <c r="N1428">
        <v>94028</v>
      </c>
      <c r="O1428" t="s">
        <v>68</v>
      </c>
      <c r="Q1428" t="s">
        <v>3823</v>
      </c>
      <c r="S1428" t="s">
        <v>71</v>
      </c>
      <c r="T1428" t="s">
        <v>663</v>
      </c>
      <c r="U1428" t="s">
        <v>1003</v>
      </c>
      <c r="V1428" t="s">
        <v>640</v>
      </c>
      <c r="W1428" t="s">
        <v>90</v>
      </c>
      <c r="X1428" t="s">
        <v>2689</v>
      </c>
      <c r="Y1428" t="str">
        <f>"39-2021"</f>
        <v>39-2021</v>
      </c>
      <c r="Z1428" t="s">
        <v>338</v>
      </c>
      <c r="AA1428">
        <v>541940</v>
      </c>
      <c r="AB1428">
        <v>2</v>
      </c>
      <c r="AC1428">
        <v>2</v>
      </c>
      <c r="AD1428" t="s">
        <v>77</v>
      </c>
      <c r="AE1428" t="s">
        <v>78</v>
      </c>
      <c r="AF1428">
        <v>40</v>
      </c>
      <c r="AG1428" s="3">
        <v>0.33333333333333331</v>
      </c>
      <c r="AH1428" s="3">
        <v>0.70833333333333337</v>
      </c>
      <c r="AI1428" s="4">
        <v>15.63</v>
      </c>
      <c r="AJ1428">
        <v>23.45</v>
      </c>
      <c r="AK1428">
        <v>0</v>
      </c>
      <c r="AL1428" t="s">
        <v>79</v>
      </c>
      <c r="AM1428" t="s">
        <v>80</v>
      </c>
      <c r="AO1428" t="s">
        <v>81</v>
      </c>
      <c r="AR1428" t="s">
        <v>80</v>
      </c>
      <c r="AT1428" t="s">
        <v>80</v>
      </c>
      <c r="AW1428" t="s">
        <v>71</v>
      </c>
      <c r="AX1428">
        <v>1</v>
      </c>
      <c r="AY1428" t="s">
        <v>3017</v>
      </c>
      <c r="AZ1428" t="s">
        <v>3018</v>
      </c>
      <c r="BA1428" t="s">
        <v>303</v>
      </c>
      <c r="BB1428">
        <v>94028</v>
      </c>
      <c r="BC1428" t="s">
        <v>83</v>
      </c>
    </row>
    <row r="1429" spans="1:59" x14ac:dyDescent="0.25">
      <c r="A1429" t="s">
        <v>7596</v>
      </c>
      <c r="B1429" s="1">
        <v>43460</v>
      </c>
      <c r="C1429" t="s">
        <v>60</v>
      </c>
      <c r="D1429" s="2">
        <v>43435.544502314813</v>
      </c>
      <c r="E1429" t="s">
        <v>61</v>
      </c>
      <c r="F1429" s="1">
        <v>43525</v>
      </c>
      <c r="G1429" s="1">
        <v>43807</v>
      </c>
      <c r="H1429" t="s">
        <v>7597</v>
      </c>
      <c r="I1429" t="s">
        <v>69</v>
      </c>
      <c r="J1429" t="s">
        <v>7598</v>
      </c>
      <c r="K1429" t="s">
        <v>69</v>
      </c>
      <c r="L1429" t="s">
        <v>7599</v>
      </c>
      <c r="M1429" t="s">
        <v>119</v>
      </c>
      <c r="N1429">
        <v>33585</v>
      </c>
      <c r="O1429" t="s">
        <v>68</v>
      </c>
      <c r="P1429" t="s">
        <v>69</v>
      </c>
      <c r="Q1429" t="s">
        <v>7600</v>
      </c>
      <c r="S1429" t="s">
        <v>71</v>
      </c>
      <c r="T1429" t="s">
        <v>207</v>
      </c>
      <c r="U1429" t="s">
        <v>208</v>
      </c>
      <c r="V1429" t="s">
        <v>209</v>
      </c>
      <c r="W1429" t="s">
        <v>90</v>
      </c>
      <c r="X1429" t="s">
        <v>307</v>
      </c>
      <c r="Y1429" t="str">
        <f>"35-3022"</f>
        <v>35-3022</v>
      </c>
      <c r="Z1429" t="s">
        <v>307</v>
      </c>
      <c r="AA1429">
        <v>713990</v>
      </c>
      <c r="AB1429">
        <v>4</v>
      </c>
      <c r="AC1429">
        <v>4</v>
      </c>
      <c r="AD1429" t="s">
        <v>77</v>
      </c>
      <c r="AE1429" t="s">
        <v>78</v>
      </c>
      <c r="AF1429">
        <v>40</v>
      </c>
      <c r="AG1429" s="3">
        <v>0.54166666666666663</v>
      </c>
      <c r="AH1429" s="3">
        <v>0.91666666666666663</v>
      </c>
      <c r="AI1429" s="4">
        <v>354.4</v>
      </c>
      <c r="AJ1429">
        <v>0</v>
      </c>
      <c r="AK1429">
        <v>0</v>
      </c>
      <c r="AL1429" t="s">
        <v>79</v>
      </c>
      <c r="AM1429" t="s">
        <v>80</v>
      </c>
      <c r="AO1429" t="s">
        <v>81</v>
      </c>
      <c r="AR1429" t="s">
        <v>80</v>
      </c>
      <c r="AT1429" t="s">
        <v>80</v>
      </c>
      <c r="AW1429" t="s">
        <v>80</v>
      </c>
      <c r="AY1429" t="s">
        <v>7601</v>
      </c>
      <c r="AZ1429" t="s">
        <v>7602</v>
      </c>
      <c r="BA1429" t="s">
        <v>119</v>
      </c>
      <c r="BB1429">
        <v>33597</v>
      </c>
      <c r="BC1429" t="s">
        <v>77</v>
      </c>
    </row>
    <row r="1430" spans="1:59" x14ac:dyDescent="0.25">
      <c r="A1430" t="s">
        <v>8436</v>
      </c>
      <c r="B1430" s="1">
        <v>43461</v>
      </c>
      <c r="C1430" t="s">
        <v>60</v>
      </c>
      <c r="D1430" s="2">
        <v>43435.556550925925</v>
      </c>
      <c r="E1430" t="s">
        <v>61</v>
      </c>
      <c r="F1430" s="1">
        <v>43525</v>
      </c>
      <c r="G1430" s="1">
        <v>43811</v>
      </c>
      <c r="H1430" t="s">
        <v>8437</v>
      </c>
      <c r="I1430" t="s">
        <v>69</v>
      </c>
      <c r="J1430" t="s">
        <v>8438</v>
      </c>
      <c r="K1430" t="s">
        <v>8439</v>
      </c>
      <c r="L1430" t="s">
        <v>8440</v>
      </c>
      <c r="M1430" t="s">
        <v>90</v>
      </c>
      <c r="N1430" t="s">
        <v>8441</v>
      </c>
      <c r="O1430" t="s">
        <v>68</v>
      </c>
      <c r="P1430" t="s">
        <v>69</v>
      </c>
      <c r="Q1430" t="s">
        <v>8442</v>
      </c>
      <c r="S1430" t="s">
        <v>71</v>
      </c>
      <c r="T1430" t="s">
        <v>207</v>
      </c>
      <c r="U1430" t="s">
        <v>208</v>
      </c>
      <c r="V1430" t="s">
        <v>209</v>
      </c>
      <c r="W1430" t="s">
        <v>90</v>
      </c>
      <c r="X1430" t="s">
        <v>210</v>
      </c>
      <c r="Y1430" t="str">
        <f>"39-3091"</f>
        <v>39-3091</v>
      </c>
      <c r="Z1430" t="s">
        <v>166</v>
      </c>
      <c r="AA1430">
        <v>713990</v>
      </c>
      <c r="AB1430">
        <v>35</v>
      </c>
      <c r="AC1430">
        <v>35</v>
      </c>
      <c r="AD1430" t="s">
        <v>77</v>
      </c>
      <c r="AE1430" t="s">
        <v>78</v>
      </c>
      <c r="AF1430">
        <v>40</v>
      </c>
      <c r="AG1430" s="3">
        <v>0.54166666666666663</v>
      </c>
      <c r="AH1430" s="3">
        <v>0.91666666666666663</v>
      </c>
      <c r="AI1430" s="4">
        <v>355.2</v>
      </c>
      <c r="AL1430" t="s">
        <v>79</v>
      </c>
      <c r="AM1430" t="s">
        <v>80</v>
      </c>
      <c r="AO1430" t="s">
        <v>81</v>
      </c>
      <c r="AR1430" t="s">
        <v>80</v>
      </c>
      <c r="AT1430" t="s">
        <v>80</v>
      </c>
      <c r="AW1430" t="s">
        <v>80</v>
      </c>
      <c r="AY1430" t="s">
        <v>8443</v>
      </c>
      <c r="AZ1430" t="s">
        <v>795</v>
      </c>
      <c r="BA1430" t="s">
        <v>90</v>
      </c>
      <c r="BB1430">
        <v>78670</v>
      </c>
      <c r="BC1430" t="s">
        <v>77</v>
      </c>
    </row>
    <row r="1431" spans="1:59" x14ac:dyDescent="0.25">
      <c r="A1431" t="s">
        <v>8130</v>
      </c>
      <c r="B1431" s="1">
        <v>43453</v>
      </c>
      <c r="C1431" t="s">
        <v>60</v>
      </c>
      <c r="D1431" s="2">
        <v>43435.654988425929</v>
      </c>
      <c r="E1431" t="s">
        <v>85</v>
      </c>
      <c r="H1431" t="s">
        <v>5531</v>
      </c>
      <c r="J1431" t="s">
        <v>5532</v>
      </c>
      <c r="K1431" t="s">
        <v>5533</v>
      </c>
      <c r="L1431" t="s">
        <v>4123</v>
      </c>
      <c r="M1431" t="s">
        <v>240</v>
      </c>
      <c r="N1431">
        <v>30328</v>
      </c>
      <c r="O1431" t="s">
        <v>68</v>
      </c>
      <c r="Q1431" t="s">
        <v>5534</v>
      </c>
      <c r="S1431" t="s">
        <v>71</v>
      </c>
      <c r="T1431" t="s">
        <v>5535</v>
      </c>
      <c r="U1431" t="s">
        <v>5536</v>
      </c>
      <c r="V1431" t="s">
        <v>313</v>
      </c>
      <c r="W1431" t="s">
        <v>261</v>
      </c>
      <c r="X1431" t="s">
        <v>5537</v>
      </c>
      <c r="Y1431" t="str">
        <f>"51-9198"</f>
        <v>51-9198</v>
      </c>
      <c r="Z1431" t="s">
        <v>922</v>
      </c>
      <c r="AA1431">
        <v>321214</v>
      </c>
      <c r="AB1431">
        <v>10</v>
      </c>
      <c r="AD1431" t="s">
        <v>77</v>
      </c>
      <c r="AE1431" t="s">
        <v>96</v>
      </c>
      <c r="AF1431">
        <v>40</v>
      </c>
      <c r="AG1431" s="3">
        <v>0.25</v>
      </c>
      <c r="AH1431" s="3">
        <v>0.60416666666666663</v>
      </c>
      <c r="AI1431" s="4">
        <v>12.86</v>
      </c>
      <c r="AJ1431">
        <v>19.29</v>
      </c>
      <c r="AK1431">
        <v>19.29</v>
      </c>
      <c r="AL1431" t="s">
        <v>79</v>
      </c>
      <c r="AM1431" t="s">
        <v>80</v>
      </c>
      <c r="AO1431" t="s">
        <v>81</v>
      </c>
      <c r="AP1431" t="s">
        <v>69</v>
      </c>
      <c r="AQ1431" t="s">
        <v>69</v>
      </c>
      <c r="AR1431" t="s">
        <v>80</v>
      </c>
      <c r="AT1431" t="s">
        <v>80</v>
      </c>
      <c r="AW1431" t="s">
        <v>80</v>
      </c>
      <c r="AY1431" t="s">
        <v>1338</v>
      </c>
      <c r="AZ1431" t="s">
        <v>4042</v>
      </c>
      <c r="BA1431" t="s">
        <v>139</v>
      </c>
      <c r="BB1431">
        <v>27557</v>
      </c>
      <c r="BC1431" t="s">
        <v>83</v>
      </c>
    </row>
    <row r="1432" spans="1:59" x14ac:dyDescent="0.25">
      <c r="A1432" t="s">
        <v>2730</v>
      </c>
      <c r="B1432" s="1">
        <v>43460</v>
      </c>
      <c r="C1432" t="s">
        <v>60</v>
      </c>
      <c r="D1432" s="2">
        <v>43435.783472222225</v>
      </c>
      <c r="E1432" t="s">
        <v>61</v>
      </c>
      <c r="F1432" s="1">
        <v>43525</v>
      </c>
      <c r="G1432" s="1">
        <v>43800</v>
      </c>
      <c r="H1432" t="s">
        <v>2731</v>
      </c>
      <c r="J1432" t="s">
        <v>2732</v>
      </c>
      <c r="L1432" t="s">
        <v>2450</v>
      </c>
      <c r="M1432" t="s">
        <v>592</v>
      </c>
      <c r="N1432">
        <v>37214</v>
      </c>
      <c r="O1432" t="s">
        <v>68</v>
      </c>
      <c r="Q1432" t="s">
        <v>2733</v>
      </c>
      <c r="S1432" t="s">
        <v>71</v>
      </c>
      <c r="T1432" t="s">
        <v>315</v>
      </c>
      <c r="U1432" t="s">
        <v>316</v>
      </c>
      <c r="V1432" t="s">
        <v>317</v>
      </c>
      <c r="W1432" t="s">
        <v>90</v>
      </c>
      <c r="X1432" t="s">
        <v>754</v>
      </c>
      <c r="Y1432" t="str">
        <f>"37-3011"</f>
        <v>37-3011</v>
      </c>
      <c r="Z1432" t="s">
        <v>454</v>
      </c>
      <c r="AA1432">
        <v>561730</v>
      </c>
      <c r="AB1432">
        <v>30</v>
      </c>
      <c r="AC1432">
        <v>30</v>
      </c>
      <c r="AD1432" t="s">
        <v>77</v>
      </c>
      <c r="AE1432" t="s">
        <v>96</v>
      </c>
      <c r="AF1432">
        <v>35</v>
      </c>
      <c r="AG1432" s="3">
        <v>0.3125</v>
      </c>
      <c r="AH1432" s="3">
        <v>0.70833333333333337</v>
      </c>
      <c r="AI1432" s="4">
        <v>12.56</v>
      </c>
      <c r="AJ1432">
        <v>18.84</v>
      </c>
      <c r="AL1432" t="s">
        <v>79</v>
      </c>
      <c r="AM1432" t="s">
        <v>80</v>
      </c>
      <c r="AO1432" t="s">
        <v>81</v>
      </c>
      <c r="AR1432" t="s">
        <v>80</v>
      </c>
      <c r="AT1432" t="s">
        <v>80</v>
      </c>
      <c r="AW1432" t="s">
        <v>80</v>
      </c>
      <c r="AY1432" t="s">
        <v>847</v>
      </c>
      <c r="AZ1432" t="s">
        <v>2734</v>
      </c>
      <c r="BA1432" t="s">
        <v>592</v>
      </c>
      <c r="BB1432">
        <v>37214</v>
      </c>
      <c r="BC1432" t="s">
        <v>77</v>
      </c>
    </row>
    <row r="1433" spans="1:59" x14ac:dyDescent="0.25">
      <c r="A1433" t="s">
        <v>5530</v>
      </c>
      <c r="B1433" s="1">
        <v>43453</v>
      </c>
      <c r="C1433" t="s">
        <v>60</v>
      </c>
      <c r="D1433" s="2">
        <v>43435.639467592591</v>
      </c>
      <c r="E1433" t="s">
        <v>85</v>
      </c>
      <c r="H1433" t="s">
        <v>5531</v>
      </c>
      <c r="J1433" t="s">
        <v>5532</v>
      </c>
      <c r="K1433" t="s">
        <v>5533</v>
      </c>
      <c r="L1433" t="s">
        <v>4123</v>
      </c>
      <c r="M1433" t="s">
        <v>240</v>
      </c>
      <c r="N1433">
        <v>30328</v>
      </c>
      <c r="O1433" t="s">
        <v>68</v>
      </c>
      <c r="Q1433" t="s">
        <v>5534</v>
      </c>
      <c r="S1433" t="s">
        <v>71</v>
      </c>
      <c r="T1433" t="s">
        <v>5535</v>
      </c>
      <c r="U1433" t="s">
        <v>5536</v>
      </c>
      <c r="V1433" t="s">
        <v>313</v>
      </c>
      <c r="W1433" t="s">
        <v>261</v>
      </c>
      <c r="X1433" t="s">
        <v>5537</v>
      </c>
      <c r="Y1433" t="str">
        <f>"51-9198"</f>
        <v>51-9198</v>
      </c>
      <c r="Z1433" t="s">
        <v>922</v>
      </c>
      <c r="AA1433">
        <v>321214</v>
      </c>
      <c r="AB1433">
        <v>10</v>
      </c>
      <c r="AD1433" t="s">
        <v>77</v>
      </c>
      <c r="AE1433" t="s">
        <v>96</v>
      </c>
      <c r="AF1433">
        <v>40</v>
      </c>
      <c r="AG1433" s="3">
        <v>0.25</v>
      </c>
      <c r="AH1433" s="3">
        <v>0.60416666666666663</v>
      </c>
      <c r="AI1433" s="5">
        <v>12</v>
      </c>
      <c r="AJ1433">
        <v>18</v>
      </c>
      <c r="AK1433">
        <v>18</v>
      </c>
      <c r="AL1433" t="s">
        <v>79</v>
      </c>
      <c r="AM1433" t="s">
        <v>80</v>
      </c>
      <c r="AO1433" t="s">
        <v>81</v>
      </c>
      <c r="AP1433" t="s">
        <v>69</v>
      </c>
      <c r="AQ1433" t="s">
        <v>69</v>
      </c>
      <c r="AR1433" t="s">
        <v>80</v>
      </c>
      <c r="AT1433" t="s">
        <v>80</v>
      </c>
      <c r="AW1433" t="s">
        <v>80</v>
      </c>
      <c r="AY1433" t="s">
        <v>3067</v>
      </c>
      <c r="AZ1433" t="s">
        <v>1439</v>
      </c>
      <c r="BA1433" t="s">
        <v>139</v>
      </c>
      <c r="BB1433">
        <v>28110</v>
      </c>
      <c r="BC1433" t="s">
        <v>83</v>
      </c>
    </row>
    <row r="1434" spans="1:59" x14ac:dyDescent="0.25">
      <c r="A1434" t="s">
        <v>4927</v>
      </c>
      <c r="B1434" s="1">
        <v>43461</v>
      </c>
      <c r="C1434" t="s">
        <v>60</v>
      </c>
      <c r="D1434" s="2">
        <v>43435.382314814815</v>
      </c>
      <c r="E1434" t="s">
        <v>61</v>
      </c>
      <c r="F1434" s="1">
        <v>43525</v>
      </c>
      <c r="G1434" s="1">
        <v>43761</v>
      </c>
      <c r="H1434" t="s">
        <v>4928</v>
      </c>
      <c r="I1434" t="s">
        <v>4929</v>
      </c>
      <c r="J1434" t="s">
        <v>4930</v>
      </c>
      <c r="K1434" t="s">
        <v>69</v>
      </c>
      <c r="L1434" t="s">
        <v>164</v>
      </c>
      <c r="M1434" t="s">
        <v>152</v>
      </c>
      <c r="N1434">
        <v>21409</v>
      </c>
      <c r="O1434" t="s">
        <v>68</v>
      </c>
      <c r="P1434" t="s">
        <v>69</v>
      </c>
      <c r="Q1434" t="s">
        <v>4931</v>
      </c>
      <c r="S1434" t="s">
        <v>71</v>
      </c>
      <c r="T1434" t="s">
        <v>207</v>
      </c>
      <c r="U1434" t="s">
        <v>208</v>
      </c>
      <c r="V1434" t="s">
        <v>209</v>
      </c>
      <c r="W1434" t="s">
        <v>90</v>
      </c>
      <c r="X1434" t="s">
        <v>210</v>
      </c>
      <c r="Y1434" t="str">
        <f>"39-3091"</f>
        <v>39-3091</v>
      </c>
      <c r="Z1434" t="s">
        <v>166</v>
      </c>
      <c r="AA1434">
        <v>713990</v>
      </c>
      <c r="AB1434">
        <v>32</v>
      </c>
      <c r="AC1434">
        <v>32</v>
      </c>
      <c r="AD1434" t="s">
        <v>77</v>
      </c>
      <c r="AE1434" t="s">
        <v>78</v>
      </c>
      <c r="AF1434">
        <v>40</v>
      </c>
      <c r="AG1434" s="3">
        <v>0.54166666666666663</v>
      </c>
      <c r="AH1434" s="3">
        <v>0.91666666666666663</v>
      </c>
      <c r="AI1434" s="5">
        <v>406</v>
      </c>
      <c r="AL1434" t="s">
        <v>79</v>
      </c>
      <c r="AM1434" t="s">
        <v>80</v>
      </c>
      <c r="AO1434" t="s">
        <v>81</v>
      </c>
      <c r="AR1434" t="s">
        <v>80</v>
      </c>
      <c r="AT1434" t="s">
        <v>80</v>
      </c>
      <c r="AW1434" t="s">
        <v>80</v>
      </c>
      <c r="AY1434" t="s">
        <v>4932</v>
      </c>
      <c r="AZ1434" t="s">
        <v>1514</v>
      </c>
      <c r="BA1434" t="s">
        <v>152</v>
      </c>
      <c r="BB1434">
        <v>21409</v>
      </c>
      <c r="BC1434" t="s">
        <v>77</v>
      </c>
    </row>
    <row r="1435" spans="1:59" x14ac:dyDescent="0.25">
      <c r="A1435" t="s">
        <v>8450</v>
      </c>
      <c r="B1435" s="1">
        <v>43462</v>
      </c>
      <c r="C1435" t="s">
        <v>60</v>
      </c>
      <c r="D1435" s="2">
        <v>43438.43986111111</v>
      </c>
      <c r="E1435" t="s">
        <v>61</v>
      </c>
      <c r="F1435" s="1">
        <v>43528</v>
      </c>
      <c r="G1435" s="1">
        <v>43769</v>
      </c>
      <c r="H1435" t="s">
        <v>8451</v>
      </c>
      <c r="I1435" t="s">
        <v>8452</v>
      </c>
      <c r="J1435" t="s">
        <v>8453</v>
      </c>
      <c r="L1435" t="s">
        <v>8454</v>
      </c>
      <c r="M1435" t="s">
        <v>1099</v>
      </c>
      <c r="N1435" t="s">
        <v>8455</v>
      </c>
      <c r="O1435" t="s">
        <v>68</v>
      </c>
      <c r="P1435" t="s">
        <v>69</v>
      </c>
      <c r="Q1435" t="s">
        <v>8456</v>
      </c>
      <c r="S1435" t="s">
        <v>71</v>
      </c>
      <c r="T1435" t="s">
        <v>207</v>
      </c>
      <c r="U1435" t="s">
        <v>208</v>
      </c>
      <c r="V1435" t="s">
        <v>209</v>
      </c>
      <c r="W1435" t="s">
        <v>90</v>
      </c>
      <c r="X1435" t="s">
        <v>166</v>
      </c>
      <c r="Y1435" t="str">
        <f>"39-3091"</f>
        <v>39-3091</v>
      </c>
      <c r="Z1435" t="s">
        <v>166</v>
      </c>
      <c r="AA1435">
        <v>711190</v>
      </c>
      <c r="AB1435">
        <v>25</v>
      </c>
      <c r="AC1435">
        <v>25</v>
      </c>
      <c r="AD1435" t="s">
        <v>77</v>
      </c>
      <c r="AE1435" t="s">
        <v>78</v>
      </c>
      <c r="AF1435">
        <v>40</v>
      </c>
      <c r="AG1435" s="3">
        <v>0.54166666666666663</v>
      </c>
      <c r="AH1435" s="3">
        <v>0.91666666666666663</v>
      </c>
      <c r="AI1435" s="4">
        <v>361.6</v>
      </c>
      <c r="AJ1435">
        <v>0</v>
      </c>
      <c r="AK1435">
        <v>0</v>
      </c>
      <c r="AL1435" t="s">
        <v>79</v>
      </c>
      <c r="AM1435" t="s">
        <v>80</v>
      </c>
      <c r="AO1435" t="s">
        <v>81</v>
      </c>
      <c r="AR1435" t="s">
        <v>80</v>
      </c>
      <c r="AT1435" t="s">
        <v>80</v>
      </c>
      <c r="AW1435" t="s">
        <v>80</v>
      </c>
      <c r="AY1435" t="s">
        <v>8457</v>
      </c>
      <c r="AZ1435" t="s">
        <v>2167</v>
      </c>
      <c r="BA1435" t="s">
        <v>1099</v>
      </c>
      <c r="BB1435">
        <v>84042</v>
      </c>
      <c r="BC1435" t="s">
        <v>77</v>
      </c>
    </row>
    <row r="1436" spans="1:59" x14ac:dyDescent="0.25">
      <c r="A1436" t="s">
        <v>6755</v>
      </c>
      <c r="B1436" s="1">
        <v>43465</v>
      </c>
      <c r="C1436" t="s">
        <v>60</v>
      </c>
      <c r="D1436" s="2">
        <v>43446.508136574077</v>
      </c>
      <c r="E1436" t="s">
        <v>85</v>
      </c>
      <c r="H1436" t="s">
        <v>6756</v>
      </c>
      <c r="I1436" t="s">
        <v>6757</v>
      </c>
      <c r="J1436" t="s">
        <v>6758</v>
      </c>
      <c r="L1436" t="s">
        <v>6759</v>
      </c>
      <c r="M1436" t="s">
        <v>303</v>
      </c>
      <c r="N1436">
        <v>93221</v>
      </c>
      <c r="O1436" t="s">
        <v>68</v>
      </c>
      <c r="Q1436" t="s">
        <v>6760</v>
      </c>
      <c r="S1436" t="s">
        <v>71</v>
      </c>
      <c r="T1436" t="s">
        <v>1429</v>
      </c>
      <c r="U1436" t="s">
        <v>1430</v>
      </c>
      <c r="V1436" t="s">
        <v>1431</v>
      </c>
      <c r="W1436" t="s">
        <v>303</v>
      </c>
      <c r="X1436" t="s">
        <v>6761</v>
      </c>
      <c r="Y1436" t="str">
        <f>"37-3011"</f>
        <v>37-3011</v>
      </c>
      <c r="Z1436" t="s">
        <v>454</v>
      </c>
      <c r="AA1436">
        <v>1153</v>
      </c>
      <c r="AB1436">
        <v>30</v>
      </c>
      <c r="AD1436" t="s">
        <v>77</v>
      </c>
      <c r="AE1436" t="s">
        <v>96</v>
      </c>
      <c r="AF1436">
        <v>40</v>
      </c>
      <c r="AG1436" s="3">
        <v>0.25</v>
      </c>
      <c r="AH1436" s="3">
        <v>0.625</v>
      </c>
      <c r="AI1436" s="4">
        <v>13.87</v>
      </c>
      <c r="AL1436" t="s">
        <v>79</v>
      </c>
      <c r="AM1436" t="s">
        <v>80</v>
      </c>
      <c r="AO1436" t="s">
        <v>81</v>
      </c>
      <c r="AR1436" t="s">
        <v>80</v>
      </c>
      <c r="AT1436" t="s">
        <v>80</v>
      </c>
      <c r="AW1436" t="s">
        <v>80</v>
      </c>
      <c r="AY1436" t="s">
        <v>6759</v>
      </c>
      <c r="AZ1436" t="s">
        <v>6762</v>
      </c>
      <c r="BA1436" t="s">
        <v>303</v>
      </c>
      <c r="BB1436">
        <v>93221</v>
      </c>
      <c r="BC1436" t="s">
        <v>77</v>
      </c>
    </row>
    <row r="1437" spans="1:59" x14ac:dyDescent="0.25">
      <c r="A1437" t="s">
        <v>2481</v>
      </c>
      <c r="B1437" s="1">
        <v>43448</v>
      </c>
      <c r="C1437" t="s">
        <v>60</v>
      </c>
      <c r="D1437" s="2">
        <v>43441.59270833333</v>
      </c>
      <c r="E1437" t="s">
        <v>85</v>
      </c>
      <c r="H1437" t="s">
        <v>2482</v>
      </c>
      <c r="J1437" t="s">
        <v>2483</v>
      </c>
      <c r="L1437" t="s">
        <v>2484</v>
      </c>
      <c r="M1437" t="s">
        <v>479</v>
      </c>
      <c r="N1437">
        <v>44286</v>
      </c>
      <c r="O1437" t="s">
        <v>68</v>
      </c>
      <c r="Q1437" t="s">
        <v>2485</v>
      </c>
      <c r="S1437" t="s">
        <v>71</v>
      </c>
      <c r="T1437" t="s">
        <v>2486</v>
      </c>
      <c r="U1437" t="s">
        <v>2487</v>
      </c>
      <c r="V1437" t="s">
        <v>2488</v>
      </c>
      <c r="W1437" t="s">
        <v>479</v>
      </c>
      <c r="X1437" t="s">
        <v>2489</v>
      </c>
      <c r="Y1437" t="str">
        <f>"37-3011"</f>
        <v>37-3011</v>
      </c>
      <c r="Z1437" t="s">
        <v>454</v>
      </c>
      <c r="AA1437">
        <v>56173</v>
      </c>
      <c r="AB1437">
        <v>7</v>
      </c>
      <c r="AD1437" t="s">
        <v>77</v>
      </c>
      <c r="AE1437" t="s">
        <v>78</v>
      </c>
      <c r="AF1437">
        <v>35</v>
      </c>
      <c r="AG1437" s="3">
        <v>0.33333333333333331</v>
      </c>
      <c r="AH1437" s="3">
        <v>0.66666666666666663</v>
      </c>
      <c r="AI1437" s="4">
        <v>13.18</v>
      </c>
      <c r="AJ1437">
        <v>19.77</v>
      </c>
      <c r="AL1437" t="s">
        <v>79</v>
      </c>
      <c r="AM1437" t="s">
        <v>80</v>
      </c>
      <c r="AO1437" t="s">
        <v>81</v>
      </c>
      <c r="AP1437" t="s">
        <v>69</v>
      </c>
      <c r="AQ1437" t="s">
        <v>69</v>
      </c>
      <c r="AR1437" t="s">
        <v>80</v>
      </c>
      <c r="AT1437" t="s">
        <v>80</v>
      </c>
      <c r="AW1437" t="s">
        <v>80</v>
      </c>
      <c r="AY1437" t="s">
        <v>2484</v>
      </c>
      <c r="AZ1437" t="s">
        <v>851</v>
      </c>
      <c r="BA1437" t="s">
        <v>2490</v>
      </c>
      <c r="BB1437">
        <v>44286</v>
      </c>
      <c r="BC1437" t="s">
        <v>77</v>
      </c>
    </row>
    <row r="1438" spans="1:59" x14ac:dyDescent="0.25">
      <c r="A1438" t="s">
        <v>2332</v>
      </c>
      <c r="B1438" s="1">
        <v>43462</v>
      </c>
      <c r="C1438" t="s">
        <v>60</v>
      </c>
      <c r="D1438" s="2">
        <v>43440.573912037034</v>
      </c>
      <c r="E1438" t="s">
        <v>85</v>
      </c>
      <c r="H1438" t="s">
        <v>2333</v>
      </c>
      <c r="J1438" t="s">
        <v>2334</v>
      </c>
      <c r="L1438" t="s">
        <v>2335</v>
      </c>
      <c r="M1438" t="s">
        <v>261</v>
      </c>
      <c r="N1438">
        <v>85301</v>
      </c>
      <c r="O1438" t="s">
        <v>68</v>
      </c>
      <c r="Q1438" t="s">
        <v>2336</v>
      </c>
      <c r="S1438" t="s">
        <v>71</v>
      </c>
      <c r="T1438" t="s">
        <v>2337</v>
      </c>
      <c r="U1438" t="s">
        <v>2337</v>
      </c>
      <c r="V1438" t="s">
        <v>2338</v>
      </c>
      <c r="W1438" t="s">
        <v>261</v>
      </c>
      <c r="X1438" t="s">
        <v>2339</v>
      </c>
      <c r="Y1438" t="str">
        <f>"47-2082"</f>
        <v>47-2082</v>
      </c>
      <c r="Z1438" t="s">
        <v>2340</v>
      </c>
      <c r="AA1438">
        <v>23611</v>
      </c>
      <c r="AB1438">
        <v>6</v>
      </c>
      <c r="AD1438" t="s">
        <v>77</v>
      </c>
      <c r="AE1438" t="s">
        <v>96</v>
      </c>
      <c r="AF1438">
        <v>40</v>
      </c>
      <c r="AG1438" s="3">
        <v>0.25</v>
      </c>
      <c r="AH1438" s="3">
        <v>0.58333333333333337</v>
      </c>
      <c r="AI1438" s="4">
        <v>28.6</v>
      </c>
      <c r="AL1438" t="s">
        <v>79</v>
      </c>
      <c r="AM1438" t="s">
        <v>80</v>
      </c>
      <c r="AO1438" t="s">
        <v>81</v>
      </c>
      <c r="AR1438" t="s">
        <v>80</v>
      </c>
      <c r="AT1438" t="s">
        <v>80</v>
      </c>
      <c r="AW1438" t="s">
        <v>71</v>
      </c>
      <c r="AX1438">
        <v>3</v>
      </c>
      <c r="AY1438" t="s">
        <v>2341</v>
      </c>
      <c r="AZ1438" t="s">
        <v>1823</v>
      </c>
      <c r="BA1438" t="s">
        <v>147</v>
      </c>
      <c r="BB1438">
        <v>98092</v>
      </c>
      <c r="BC1438" t="s">
        <v>77</v>
      </c>
    </row>
    <row r="1439" spans="1:59" x14ac:dyDescent="0.25">
      <c r="A1439" t="s">
        <v>6539</v>
      </c>
      <c r="B1439" s="1">
        <v>43446</v>
      </c>
      <c r="C1439" t="s">
        <v>60</v>
      </c>
      <c r="D1439" s="2">
        <v>43440.585370370369</v>
      </c>
      <c r="E1439" t="s">
        <v>350</v>
      </c>
      <c r="H1439" t="s">
        <v>6540</v>
      </c>
      <c r="I1439" t="s">
        <v>6541</v>
      </c>
      <c r="J1439" t="s">
        <v>6542</v>
      </c>
      <c r="L1439" t="s">
        <v>6543</v>
      </c>
      <c r="M1439" t="s">
        <v>67</v>
      </c>
      <c r="N1439">
        <v>80003</v>
      </c>
      <c r="O1439" t="s">
        <v>68</v>
      </c>
      <c r="P1439" t="s">
        <v>69</v>
      </c>
      <c r="Q1439" t="s">
        <v>6544</v>
      </c>
      <c r="S1439" t="s">
        <v>80</v>
      </c>
      <c r="U1439" t="s">
        <v>108</v>
      </c>
      <c r="X1439" t="s">
        <v>6545</v>
      </c>
      <c r="Y1439" t="str">
        <f>"37-3011"</f>
        <v>37-3011</v>
      </c>
      <c r="Z1439" t="s">
        <v>454</v>
      </c>
      <c r="AA1439">
        <v>561730</v>
      </c>
      <c r="AB1439">
        <v>3</v>
      </c>
      <c r="AD1439" t="s">
        <v>77</v>
      </c>
      <c r="AE1439" t="s">
        <v>78</v>
      </c>
      <c r="AF1439">
        <v>40</v>
      </c>
      <c r="AG1439" s="3">
        <v>0.33333333333333331</v>
      </c>
      <c r="AH1439" s="3">
        <v>0.6875</v>
      </c>
      <c r="AI1439" s="5">
        <v>14</v>
      </c>
      <c r="AM1439" t="s">
        <v>80</v>
      </c>
      <c r="AO1439" t="s">
        <v>81</v>
      </c>
      <c r="AP1439" t="s">
        <v>69</v>
      </c>
      <c r="AQ1439" t="s">
        <v>69</v>
      </c>
      <c r="AR1439" t="s">
        <v>80</v>
      </c>
      <c r="AT1439" t="s">
        <v>80</v>
      </c>
      <c r="AW1439" t="s">
        <v>80</v>
      </c>
      <c r="AY1439" t="s">
        <v>6546</v>
      </c>
      <c r="AZ1439" t="s">
        <v>4316</v>
      </c>
      <c r="BA1439" t="s">
        <v>67</v>
      </c>
      <c r="BB1439">
        <v>80003</v>
      </c>
      <c r="BC1439" t="s">
        <v>77</v>
      </c>
    </row>
    <row r="1440" spans="1:59" x14ac:dyDescent="0.25">
      <c r="A1440" t="s">
        <v>1277</v>
      </c>
      <c r="B1440" s="1">
        <v>43453</v>
      </c>
      <c r="C1440" t="s">
        <v>60</v>
      </c>
      <c r="D1440" s="2">
        <v>43440.529004629629</v>
      </c>
      <c r="E1440" t="s">
        <v>85</v>
      </c>
      <c r="H1440" t="s">
        <v>1278</v>
      </c>
      <c r="J1440" t="s">
        <v>1279</v>
      </c>
      <c r="L1440" t="s">
        <v>1280</v>
      </c>
      <c r="M1440" t="s">
        <v>773</v>
      </c>
      <c r="N1440">
        <v>7928</v>
      </c>
      <c r="O1440" t="s">
        <v>68</v>
      </c>
      <c r="Q1440" t="s">
        <v>1281</v>
      </c>
      <c r="S1440" t="s">
        <v>71</v>
      </c>
      <c r="T1440" t="s">
        <v>182</v>
      </c>
      <c r="U1440" t="s">
        <v>183</v>
      </c>
      <c r="V1440" t="s">
        <v>184</v>
      </c>
      <c r="W1440" t="s">
        <v>90</v>
      </c>
      <c r="X1440" t="s">
        <v>754</v>
      </c>
      <c r="Y1440" t="str">
        <f>"37-3011"</f>
        <v>37-3011</v>
      </c>
      <c r="Z1440" t="s">
        <v>454</v>
      </c>
      <c r="AA1440">
        <v>561730</v>
      </c>
      <c r="AB1440">
        <v>15</v>
      </c>
      <c r="AD1440" t="s">
        <v>77</v>
      </c>
      <c r="AE1440" t="s">
        <v>96</v>
      </c>
      <c r="AF1440">
        <v>40</v>
      </c>
      <c r="AG1440" s="3">
        <v>0.33333333333333331</v>
      </c>
      <c r="AH1440" s="3">
        <v>0.70833333333333337</v>
      </c>
      <c r="AI1440" s="4">
        <v>14.41</v>
      </c>
      <c r="AJ1440">
        <v>21.62</v>
      </c>
      <c r="AK1440">
        <v>25.5</v>
      </c>
      <c r="AL1440" t="s">
        <v>79</v>
      </c>
      <c r="AM1440" t="s">
        <v>80</v>
      </c>
      <c r="AO1440" t="s">
        <v>81</v>
      </c>
      <c r="AR1440" t="s">
        <v>80</v>
      </c>
      <c r="AT1440" t="s">
        <v>80</v>
      </c>
      <c r="AW1440" t="s">
        <v>80</v>
      </c>
      <c r="AY1440" t="s">
        <v>1282</v>
      </c>
      <c r="AZ1440" t="s">
        <v>1283</v>
      </c>
      <c r="BA1440" t="s">
        <v>773</v>
      </c>
      <c r="BB1440">
        <v>7032</v>
      </c>
      <c r="BC1440" t="s">
        <v>77</v>
      </c>
    </row>
    <row r="1441" spans="1:57" x14ac:dyDescent="0.25">
      <c r="A1441" t="s">
        <v>1126</v>
      </c>
      <c r="B1441" s="1">
        <v>43448</v>
      </c>
      <c r="C1441" t="s">
        <v>60</v>
      </c>
      <c r="D1441" s="2">
        <v>43441.813518518517</v>
      </c>
      <c r="E1441" t="s">
        <v>350</v>
      </c>
      <c r="H1441" t="s">
        <v>1127</v>
      </c>
      <c r="J1441" t="s">
        <v>1128</v>
      </c>
      <c r="L1441" t="s">
        <v>1129</v>
      </c>
      <c r="M1441" t="s">
        <v>303</v>
      </c>
      <c r="N1441">
        <v>94582</v>
      </c>
      <c r="O1441" t="s">
        <v>68</v>
      </c>
      <c r="P1441" t="s">
        <v>303</v>
      </c>
      <c r="Q1441" t="s">
        <v>1130</v>
      </c>
      <c r="S1441" t="s">
        <v>80</v>
      </c>
      <c r="U1441" t="s">
        <v>108</v>
      </c>
      <c r="X1441" t="s">
        <v>1131</v>
      </c>
      <c r="Y1441" t="str">
        <f>"39-9011"</f>
        <v>39-9011</v>
      </c>
      <c r="Z1441" t="s">
        <v>462</v>
      </c>
      <c r="AA1441">
        <v>6241</v>
      </c>
      <c r="AB1441">
        <v>1</v>
      </c>
      <c r="AD1441" t="s">
        <v>77</v>
      </c>
      <c r="AE1441" t="s">
        <v>438</v>
      </c>
      <c r="AF1441">
        <v>50</v>
      </c>
      <c r="AG1441" s="3">
        <v>0.33333333333333331</v>
      </c>
      <c r="AH1441" s="3">
        <v>0.75</v>
      </c>
      <c r="AI1441" s="5">
        <v>15</v>
      </c>
      <c r="AM1441" t="s">
        <v>80</v>
      </c>
      <c r="AO1441" t="s">
        <v>173</v>
      </c>
      <c r="AR1441" t="s">
        <v>80</v>
      </c>
      <c r="AT1441" t="s">
        <v>80</v>
      </c>
      <c r="AW1441" t="s">
        <v>71</v>
      </c>
      <c r="AX1441">
        <v>24</v>
      </c>
      <c r="AY1441" t="s">
        <v>1132</v>
      </c>
      <c r="AZ1441" t="s">
        <v>1133</v>
      </c>
      <c r="BA1441" t="s">
        <v>303</v>
      </c>
      <c r="BB1441">
        <v>94582</v>
      </c>
      <c r="BC1441" t="s">
        <v>83</v>
      </c>
    </row>
    <row r="1442" spans="1:57" x14ac:dyDescent="0.25">
      <c r="A1442" t="s">
        <v>1058</v>
      </c>
      <c r="B1442" s="1">
        <v>43448</v>
      </c>
      <c r="C1442" t="s">
        <v>60</v>
      </c>
      <c r="D1442" s="2">
        <v>43446.541631944441</v>
      </c>
      <c r="E1442" t="s">
        <v>85</v>
      </c>
      <c r="H1442" t="s">
        <v>1059</v>
      </c>
      <c r="J1442" t="s">
        <v>1060</v>
      </c>
      <c r="L1442" t="s">
        <v>1061</v>
      </c>
      <c r="M1442" t="s">
        <v>90</v>
      </c>
      <c r="N1442">
        <v>75117</v>
      </c>
      <c r="O1442" t="s">
        <v>68</v>
      </c>
      <c r="Q1442" t="s">
        <v>1062</v>
      </c>
      <c r="S1442" t="s">
        <v>71</v>
      </c>
      <c r="T1442" t="s">
        <v>1063</v>
      </c>
      <c r="U1442" t="s">
        <v>1064</v>
      </c>
      <c r="V1442" t="s">
        <v>1065</v>
      </c>
      <c r="W1442" t="s">
        <v>90</v>
      </c>
      <c r="X1442" t="s">
        <v>95</v>
      </c>
      <c r="Y1442" t="str">
        <f>"47-2061"</f>
        <v>47-2061</v>
      </c>
      <c r="Z1442" t="s">
        <v>92</v>
      </c>
      <c r="AA1442">
        <v>238110</v>
      </c>
      <c r="AB1442">
        <v>13</v>
      </c>
      <c r="AD1442" t="s">
        <v>77</v>
      </c>
      <c r="AE1442" t="s">
        <v>96</v>
      </c>
      <c r="AF1442">
        <v>35</v>
      </c>
      <c r="AG1442" s="3">
        <v>0.25</v>
      </c>
      <c r="AH1442" s="3">
        <v>0.70833333333333337</v>
      </c>
      <c r="AI1442" s="4">
        <v>14.71</v>
      </c>
      <c r="AJ1442">
        <v>22.07</v>
      </c>
      <c r="AL1442" t="s">
        <v>79</v>
      </c>
      <c r="AM1442" t="s">
        <v>80</v>
      </c>
      <c r="AO1442" t="s">
        <v>81</v>
      </c>
      <c r="AR1442" t="s">
        <v>80</v>
      </c>
      <c r="AT1442" t="s">
        <v>80</v>
      </c>
      <c r="AW1442" t="s">
        <v>80</v>
      </c>
      <c r="AY1442" t="s">
        <v>1061</v>
      </c>
      <c r="AZ1442" t="s">
        <v>1066</v>
      </c>
      <c r="BA1442" t="s">
        <v>90</v>
      </c>
      <c r="BB1442">
        <v>75117</v>
      </c>
      <c r="BC1442" t="s">
        <v>77</v>
      </c>
    </row>
    <row r="1443" spans="1:57" x14ac:dyDescent="0.25">
      <c r="A1443" t="s">
        <v>5581</v>
      </c>
      <c r="B1443" s="1">
        <v>43448</v>
      </c>
      <c r="C1443" t="s">
        <v>60</v>
      </c>
      <c r="D1443" s="2">
        <v>43446.253668981481</v>
      </c>
      <c r="E1443" t="s">
        <v>85</v>
      </c>
      <c r="H1443" t="s">
        <v>5582</v>
      </c>
      <c r="I1443" t="s">
        <v>5583</v>
      </c>
      <c r="J1443" t="s">
        <v>5584</v>
      </c>
      <c r="L1443" t="s">
        <v>5585</v>
      </c>
      <c r="M1443" t="s">
        <v>879</v>
      </c>
      <c r="N1443">
        <v>65742</v>
      </c>
      <c r="O1443" t="s">
        <v>68</v>
      </c>
      <c r="Q1443" t="s">
        <v>5586</v>
      </c>
      <c r="S1443" t="s">
        <v>71</v>
      </c>
      <c r="T1443" t="s">
        <v>1063</v>
      </c>
      <c r="U1443" t="s">
        <v>1064</v>
      </c>
      <c r="V1443" t="s">
        <v>1065</v>
      </c>
      <c r="W1443" t="s">
        <v>90</v>
      </c>
      <c r="X1443" t="s">
        <v>5587</v>
      </c>
      <c r="Y1443" t="str">
        <f>"37-3011"</f>
        <v>37-3011</v>
      </c>
      <c r="Z1443" t="s">
        <v>454</v>
      </c>
      <c r="AA1443">
        <v>561730</v>
      </c>
      <c r="AB1443">
        <v>10</v>
      </c>
      <c r="AD1443" t="s">
        <v>77</v>
      </c>
      <c r="AE1443" t="s">
        <v>96</v>
      </c>
      <c r="AF1443">
        <v>35</v>
      </c>
      <c r="AG1443" s="3">
        <v>0.29166666666666669</v>
      </c>
      <c r="AH1443" s="3">
        <v>0.70833333333333337</v>
      </c>
      <c r="AI1443" s="4">
        <v>12.92</v>
      </c>
      <c r="AJ1443">
        <v>19.38</v>
      </c>
      <c r="AL1443" t="s">
        <v>79</v>
      </c>
      <c r="AM1443" t="s">
        <v>80</v>
      </c>
      <c r="AO1443" t="s">
        <v>81</v>
      </c>
      <c r="AR1443" t="s">
        <v>80</v>
      </c>
      <c r="AT1443" t="s">
        <v>80</v>
      </c>
      <c r="AW1443" t="s">
        <v>80</v>
      </c>
      <c r="AY1443" t="s">
        <v>5585</v>
      </c>
      <c r="AZ1443" t="s">
        <v>2758</v>
      </c>
      <c r="BA1443" t="s">
        <v>879</v>
      </c>
      <c r="BB1443">
        <v>65742</v>
      </c>
      <c r="BC1443" t="s">
        <v>77</v>
      </c>
    </row>
    <row r="1444" spans="1:57" x14ac:dyDescent="0.25">
      <c r="A1444" t="s">
        <v>6551</v>
      </c>
      <c r="B1444" s="1">
        <v>43452</v>
      </c>
      <c r="C1444" t="s">
        <v>60</v>
      </c>
      <c r="D1444" s="2">
        <v>43446.264756944445</v>
      </c>
      <c r="E1444" t="s">
        <v>85</v>
      </c>
      <c r="H1444" t="s">
        <v>5574</v>
      </c>
      <c r="I1444" t="s">
        <v>5575</v>
      </c>
      <c r="J1444" t="s">
        <v>5576</v>
      </c>
      <c r="L1444" t="s">
        <v>1175</v>
      </c>
      <c r="M1444" t="s">
        <v>90</v>
      </c>
      <c r="N1444">
        <v>75071</v>
      </c>
      <c r="O1444" t="s">
        <v>68</v>
      </c>
      <c r="Q1444" t="s">
        <v>5577</v>
      </c>
      <c r="S1444" t="s">
        <v>71</v>
      </c>
      <c r="T1444" t="s">
        <v>1063</v>
      </c>
      <c r="U1444" t="s">
        <v>1064</v>
      </c>
      <c r="V1444" t="s">
        <v>1065</v>
      </c>
      <c r="W1444" t="s">
        <v>90</v>
      </c>
      <c r="X1444" t="s">
        <v>754</v>
      </c>
      <c r="Y1444" t="str">
        <f>"37-3011"</f>
        <v>37-3011</v>
      </c>
      <c r="Z1444" t="s">
        <v>454</v>
      </c>
      <c r="AA1444">
        <v>561730</v>
      </c>
      <c r="AB1444">
        <v>7</v>
      </c>
      <c r="AD1444" t="s">
        <v>77</v>
      </c>
      <c r="AE1444" t="s">
        <v>78</v>
      </c>
      <c r="AF1444">
        <v>40</v>
      </c>
      <c r="AG1444" s="3">
        <v>0.29166666666666669</v>
      </c>
      <c r="AH1444" s="3">
        <v>0.70833333333333337</v>
      </c>
      <c r="AI1444" s="4">
        <v>13.94</v>
      </c>
      <c r="AJ1444">
        <v>20.91</v>
      </c>
      <c r="AL1444" t="s">
        <v>79</v>
      </c>
      <c r="AM1444" t="s">
        <v>80</v>
      </c>
      <c r="AO1444" t="s">
        <v>81</v>
      </c>
      <c r="AR1444" t="s">
        <v>80</v>
      </c>
      <c r="AT1444" t="s">
        <v>80</v>
      </c>
      <c r="AW1444" t="s">
        <v>80</v>
      </c>
      <c r="AY1444" t="s">
        <v>1175</v>
      </c>
      <c r="AZ1444" t="s">
        <v>1177</v>
      </c>
      <c r="BA1444" t="s">
        <v>90</v>
      </c>
      <c r="BB1444">
        <v>75071</v>
      </c>
      <c r="BC1444" t="s">
        <v>77</v>
      </c>
    </row>
    <row r="1445" spans="1:57" x14ac:dyDescent="0.25">
      <c r="A1445" t="s">
        <v>8348</v>
      </c>
      <c r="B1445" s="1">
        <v>43452</v>
      </c>
      <c r="C1445" t="s">
        <v>60</v>
      </c>
      <c r="D1445" s="2">
        <v>43447.4846412037</v>
      </c>
      <c r="E1445" t="s">
        <v>350</v>
      </c>
      <c r="H1445" t="s">
        <v>3973</v>
      </c>
      <c r="I1445" t="s">
        <v>3974</v>
      </c>
      <c r="J1445" t="s">
        <v>3975</v>
      </c>
      <c r="L1445" t="s">
        <v>3976</v>
      </c>
      <c r="M1445" t="s">
        <v>409</v>
      </c>
      <c r="N1445">
        <v>35215</v>
      </c>
      <c r="O1445" t="s">
        <v>68</v>
      </c>
      <c r="Q1445" t="s">
        <v>3977</v>
      </c>
      <c r="S1445" t="s">
        <v>80</v>
      </c>
      <c r="U1445" t="s">
        <v>108</v>
      </c>
      <c r="X1445" t="s">
        <v>3974</v>
      </c>
      <c r="Y1445" t="str">
        <f>""</f>
        <v/>
      </c>
      <c r="AA1445">
        <v>236118</v>
      </c>
      <c r="AB1445">
        <v>100</v>
      </c>
      <c r="AD1445" t="s">
        <v>77</v>
      </c>
      <c r="AF1445">
        <v>40</v>
      </c>
      <c r="AI1445" s="5">
        <v>10</v>
      </c>
      <c r="AJ1445">
        <v>15</v>
      </c>
      <c r="AM1445" t="s">
        <v>80</v>
      </c>
      <c r="AO1445" t="s">
        <v>81</v>
      </c>
      <c r="AP1445" t="s">
        <v>69</v>
      </c>
      <c r="AQ1445" t="s">
        <v>69</v>
      </c>
      <c r="AR1445" t="s">
        <v>80</v>
      </c>
      <c r="AT1445" t="s">
        <v>80</v>
      </c>
      <c r="AW1445" t="s">
        <v>80</v>
      </c>
      <c r="AY1445" t="s">
        <v>3976</v>
      </c>
      <c r="AZ1445" t="s">
        <v>69</v>
      </c>
      <c r="BA1445" t="s">
        <v>409</v>
      </c>
      <c r="BB1445">
        <v>35215</v>
      </c>
      <c r="BC1445" t="s">
        <v>83</v>
      </c>
      <c r="BD1445" t="s">
        <v>69</v>
      </c>
      <c r="BE1445" t="s">
        <v>69</v>
      </c>
    </row>
  </sheetData>
  <autoFilter ref="A1:BG1445"/>
  <sortState ref="A2:BH177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H-2B_FY2019Q1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Gaskins, Mikuel T - OASAM OCIO CTR</dc:creator>
  <cp:lastModifiedBy>Keays, Dorothy - ETA</cp:lastModifiedBy>
  <dcterms:created xsi:type="dcterms:W3CDTF">2019-01-03T22:00:02Z</dcterms:created>
  <dcterms:modified xsi:type="dcterms:W3CDTF">2019-01-07T15:04:34Z</dcterms:modified>
</cp:coreProperties>
</file>